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kursk041\Desktop\отдел кадров\"/>
    </mc:Choice>
  </mc:AlternateContent>
  <xr:revisionPtr revIDLastSave="0" documentId="13_ncr:1_{BF83FBF9-B589-4164-99D3-5C5FC2AF0353}" xr6:coauthVersionLast="47" xr6:coauthVersionMax="47" xr10:uidLastSave="{00000000-0000-0000-0000-000000000000}"/>
  <bookViews>
    <workbookView xWindow="615" yWindow="780" windowWidth="28185" windowHeight="14805" xr2:uid="{00000000-000D-0000-FFFF-FFFF00000000}"/>
  </bookViews>
  <sheets>
    <sheet name="прил.1" sheetId="1" r:id="rId1"/>
  </sheets>
  <definedNames>
    <definedName name="_GoBack" localSheetId="0">прил.1!#REF!</definedName>
    <definedName name="_xlnm._FilterDatabase" localSheetId="0" hidden="1">прил.1!$C$2:$C$374</definedName>
    <definedName name="_xlnm.Print_Titles" localSheetId="0">прил.1!$5:$7</definedName>
    <definedName name="_xlnm.Print_Area" localSheetId="0">прил.1!$A$2:$T$377</definedName>
  </definedNames>
  <calcPr calcId="191029" iterate="1"/>
</workbook>
</file>

<file path=xl/calcChain.xml><?xml version="1.0" encoding="utf-8"?>
<calcChain xmlns="http://schemas.openxmlformats.org/spreadsheetml/2006/main">
  <c r="D333" i="1" l="1"/>
  <c r="N358" i="1" l="1"/>
  <c r="D171" i="1" l="1"/>
  <c r="D172" i="1"/>
  <c r="O344" i="1"/>
  <c r="D187" i="1"/>
  <c r="D342" i="1"/>
  <c r="P353" i="1"/>
  <c r="Q353" i="1"/>
  <c r="Q92" i="1"/>
  <c r="Q84" i="1"/>
  <c r="Q103" i="1" s="1"/>
  <c r="Q351" i="1" l="1"/>
  <c r="Q362" i="1"/>
  <c r="Q361" i="1" s="1"/>
  <c r="Q376" i="1"/>
  <c r="Q375" i="1" s="1"/>
  <c r="Q372" i="1"/>
  <c r="Q367" i="1"/>
  <c r="Q344" i="1"/>
  <c r="Q314" i="1"/>
  <c r="Q206" i="1"/>
  <c r="Q191" i="1"/>
  <c r="Q175" i="1"/>
  <c r="P170" i="1"/>
  <c r="Q170" i="1"/>
  <c r="O93" i="1"/>
  <c r="O353" i="1" s="1"/>
  <c r="O94" i="1"/>
  <c r="O362" i="1" s="1"/>
  <c r="N208" i="1"/>
  <c r="Q334" i="1" l="1"/>
  <c r="Q345" i="1" s="1"/>
  <c r="Q349" i="1"/>
  <c r="N362" i="1"/>
  <c r="N101" i="1" l="1"/>
  <c r="N353" i="1" s="1"/>
  <c r="D234" i="1" l="1"/>
  <c r="D233" i="1"/>
  <c r="D88" i="1"/>
  <c r="M340" i="1"/>
  <c r="D340" i="1" s="1"/>
  <c r="D341" i="1" l="1"/>
  <c r="D102" i="1"/>
  <c r="O369" i="1" l="1"/>
  <c r="D369" i="1" s="1"/>
  <c r="D352" i="1"/>
  <c r="O367" i="1" l="1"/>
  <c r="D332" i="1"/>
  <c r="N175" i="1"/>
  <c r="O175" i="1"/>
  <c r="P175" i="1"/>
  <c r="M175" i="1"/>
  <c r="D368" i="1"/>
  <c r="P92" i="1"/>
  <c r="O92" i="1"/>
  <c r="M343" i="1" l="1"/>
  <c r="M344" i="1" s="1"/>
  <c r="D331" i="1" l="1"/>
  <c r="D131" i="1" l="1"/>
  <c r="N84" i="1"/>
  <c r="N103" i="1" s="1"/>
  <c r="O84" i="1"/>
  <c r="O103" i="1" s="1"/>
  <c r="P84" i="1"/>
  <c r="P103" i="1" s="1"/>
  <c r="D86" i="1"/>
  <c r="D94" i="1"/>
  <c r="D55" i="1" l="1"/>
  <c r="D58" i="1"/>
  <c r="D61" i="1"/>
  <c r="D67" i="1"/>
  <c r="D72" i="1"/>
  <c r="D77" i="1"/>
  <c r="D80" i="1"/>
  <c r="D211" i="1"/>
  <c r="D338" i="1"/>
  <c r="D337" i="1"/>
  <c r="D360" i="1"/>
  <c r="D359" i="1"/>
  <c r="M325" i="1"/>
  <c r="M186" i="1" l="1"/>
  <c r="D186" i="1" s="1"/>
  <c r="M85" i="1"/>
  <c r="M84" i="1" s="1"/>
  <c r="D343" i="1"/>
  <c r="M362" i="1"/>
  <c r="N366" i="1"/>
  <c r="P206" i="1"/>
  <c r="D217" i="1"/>
  <c r="M103" i="1" l="1"/>
  <c r="D85" i="1"/>
  <c r="N361" i="1"/>
  <c r="M173" i="1"/>
  <c r="D173" i="1" s="1"/>
  <c r="D170" i="1" s="1"/>
  <c r="D325" i="1" a="1"/>
  <c r="D325" i="1" s="1"/>
  <c r="N314" i="1"/>
  <c r="O314" i="1"/>
  <c r="P314" i="1"/>
  <c r="P191" i="1"/>
  <c r="P334" i="1" l="1"/>
  <c r="P351" i="1"/>
  <c r="P344" i="1"/>
  <c r="P362" i="1"/>
  <c r="P367" i="1"/>
  <c r="P372" i="1"/>
  <c r="P376" i="1"/>
  <c r="P375" i="1" s="1"/>
  <c r="P361" i="1" l="1"/>
  <c r="P349" i="1" s="1"/>
  <c r="D362" i="1"/>
  <c r="P345" i="1" l="1"/>
  <c r="D363" i="1" l="1"/>
  <c r="D364" i="1"/>
  <c r="D365" i="1"/>
  <c r="M358" i="1"/>
  <c r="D358" i="1" s="1"/>
  <c r="O361" i="1" l="1"/>
  <c r="M366" i="1"/>
  <c r="D366" i="1" s="1"/>
  <c r="M357" i="1"/>
  <c r="D357" i="1" s="1"/>
  <c r="N344" i="1"/>
  <c r="L344" i="1" l="1"/>
  <c r="K344" i="1"/>
  <c r="L314" i="1"/>
  <c r="M314" i="1"/>
  <c r="M353" i="1" s="1"/>
  <c r="D315" i="1"/>
  <c r="D316" i="1"/>
  <c r="D312" i="1"/>
  <c r="D303" i="1"/>
  <c r="D266" i="1"/>
  <c r="M206" i="1"/>
  <c r="N206" i="1"/>
  <c r="O206" i="1"/>
  <c r="L206" i="1"/>
  <c r="D207" i="1"/>
  <c r="D208" i="1"/>
  <c r="D192" i="1"/>
  <c r="D193" i="1"/>
  <c r="N191" i="1"/>
  <c r="O191" i="1"/>
  <c r="M191" i="1"/>
  <c r="N170" i="1"/>
  <c r="O170" i="1"/>
  <c r="M170" i="1"/>
  <c r="N92" i="1"/>
  <c r="M92" i="1"/>
  <c r="L89" i="1"/>
  <c r="M89" i="1"/>
  <c r="D101" i="1"/>
  <c r="O334" i="1" l="1"/>
  <c r="O345" i="1" s="1"/>
  <c r="N334" i="1"/>
  <c r="D206" i="1"/>
  <c r="D314" i="1"/>
  <c r="D353" i="1"/>
  <c r="N351" i="1"/>
  <c r="O351" i="1"/>
  <c r="D191" i="1"/>
  <c r="D92" i="1"/>
  <c r="M351" i="1" l="1"/>
  <c r="D93" i="1"/>
  <c r="D95" i="1"/>
  <c r="D74" i="1"/>
  <c r="D64" i="1"/>
  <c r="X13" i="1"/>
  <c r="AF12" i="1"/>
  <c r="AE12" i="1"/>
  <c r="AD12" i="1"/>
  <c r="AC12" i="1"/>
  <c r="AB12" i="1"/>
  <c r="AA12" i="1"/>
  <c r="Z12" i="1"/>
  <c r="Y12" i="1"/>
  <c r="AE11" i="1"/>
  <c r="AD11" i="1"/>
  <c r="AC11" i="1"/>
  <c r="AB11" i="1"/>
  <c r="AA11" i="1"/>
  <c r="Z11" i="1"/>
  <c r="Y11" i="1"/>
  <c r="X10" i="1"/>
  <c r="AF9" i="1"/>
  <c r="AE9" i="1"/>
  <c r="AD9" i="1"/>
  <c r="AC9" i="1"/>
  <c r="AB9" i="1"/>
  <c r="AA9" i="1"/>
  <c r="Z9" i="1"/>
  <c r="Y9" i="1"/>
  <c r="AF8" i="1"/>
  <c r="AC8" i="1"/>
  <c r="M311" i="1"/>
  <c r="N311" i="1"/>
  <c r="L328" i="1"/>
  <c r="D350" i="1"/>
  <c r="D313" i="1"/>
  <c r="D265" i="1"/>
  <c r="AF14" i="1" l="1"/>
  <c r="AC14" i="1"/>
  <c r="X12" i="1"/>
  <c r="X9" i="1"/>
  <c r="X11" i="1"/>
  <c r="D258" i="1"/>
  <c r="D236" i="1"/>
  <c r="D185" i="1"/>
  <c r="D174" i="1"/>
  <c r="D168" i="1"/>
  <c r="D167" i="1"/>
  <c r="D127" i="1"/>
  <c r="D122" i="1"/>
  <c r="D83" i="1"/>
  <c r="D79" i="1"/>
  <c r="D76" i="1"/>
  <c r="D71" i="1"/>
  <c r="D66" i="1"/>
  <c r="D60" i="1"/>
  <c r="D57" i="1"/>
  <c r="D54" i="1"/>
  <c r="E344" i="1" l="1"/>
  <c r="O376" i="1"/>
  <c r="N376" i="1" s="1"/>
  <c r="N372" i="1"/>
  <c r="O372" i="1"/>
  <c r="N367" i="1"/>
  <c r="O375" i="1" l="1"/>
  <c r="O349" i="1" s="1"/>
  <c r="M376" i="1"/>
  <c r="L376" i="1" s="1"/>
  <c r="N375" i="1"/>
  <c r="N349" i="1" s="1"/>
  <c r="M375" i="1" l="1"/>
  <c r="L241" i="1"/>
  <c r="D336" i="1"/>
  <c r="D344" i="1" s="1"/>
  <c r="D321" i="1"/>
  <c r="D320" i="1"/>
  <c r="D294" i="1"/>
  <c r="D278" i="1"/>
  <c r="M165" i="1"/>
  <c r="M334" i="1" s="1"/>
  <c r="D322" i="1"/>
  <c r="D305" i="1"/>
  <c r="D243" i="1"/>
  <c r="J194" i="1"/>
  <c r="K194" i="1"/>
  <c r="I194" i="1"/>
  <c r="N345" i="1" l="1"/>
  <c r="AD8" i="1"/>
  <c r="AD14" i="1" s="1"/>
  <c r="AE8" i="1"/>
  <c r="AE14" i="1" s="1"/>
  <c r="L165" i="1"/>
  <c r="L311" i="1"/>
  <c r="D311" i="1" s="1"/>
  <c r="D190" i="1"/>
  <c r="D189" i="1"/>
  <c r="L188" i="1"/>
  <c r="D195" i="1" l="1"/>
  <c r="L194" i="1"/>
  <c r="L334" i="1" s="1"/>
  <c r="D194" i="1" l="1"/>
  <c r="D329" i="1"/>
  <c r="D328" i="1"/>
  <c r="D100" i="1"/>
  <c r="D183" i="1" l="1"/>
  <c r="D196" i="1"/>
  <c r="D330" i="1"/>
  <c r="L103" i="1"/>
  <c r="D327" i="1"/>
  <c r="D326" i="1"/>
  <c r="D111" i="1"/>
  <c r="D87" i="1"/>
  <c r="D70" i="1"/>
  <c r="D62" i="1"/>
  <c r="D201" i="1"/>
  <c r="L345" i="1" l="1"/>
  <c r="AB8" i="1"/>
  <c r="AB14" i="1" s="1"/>
  <c r="I89" i="1"/>
  <c r="D318" i="1"/>
  <c r="I210" i="1" l="1"/>
  <c r="D210" i="1" s="1"/>
  <c r="K200" i="1" l="1"/>
  <c r="M345" i="1" l="1"/>
  <c r="K89" i="1"/>
  <c r="D89" i="1" s="1"/>
  <c r="K103" i="1" l="1"/>
  <c r="AA8" i="1" s="1"/>
  <c r="AA14" i="1" s="1"/>
  <c r="D90" i="1"/>
  <c r="D98" i="1"/>
  <c r="D323" i="1"/>
  <c r="D324" i="1"/>
  <c r="F344" i="1"/>
  <c r="G344" i="1"/>
  <c r="H344" i="1"/>
  <c r="I344" i="1"/>
  <c r="J344" i="1"/>
  <c r="D99" i="1" l="1"/>
  <c r="D319" i="1"/>
  <c r="D317" i="1"/>
  <c r="K203" i="1"/>
  <c r="D106" i="1"/>
  <c r="K293" i="1"/>
  <c r="D293" i="1" s="1"/>
  <c r="K351" i="1"/>
  <c r="D107" i="1"/>
  <c r="D377" i="1"/>
  <c r="K376" i="1"/>
  <c r="J376" i="1" s="1"/>
  <c r="L375" i="1"/>
  <c r="H375" i="1"/>
  <c r="G375" i="1"/>
  <c r="D374" i="1"/>
  <c r="D373" i="1"/>
  <c r="M372" i="1"/>
  <c r="L372" i="1"/>
  <c r="K372" i="1"/>
  <c r="J372" i="1"/>
  <c r="I372" i="1"/>
  <c r="H372" i="1"/>
  <c r="G372" i="1"/>
  <c r="F372" i="1"/>
  <c r="E372" i="1"/>
  <c r="D372" i="1" s="1"/>
  <c r="D371" i="1"/>
  <c r="D370" i="1"/>
  <c r="M367" i="1"/>
  <c r="L367" i="1"/>
  <c r="K367" i="1"/>
  <c r="J367" i="1"/>
  <c r="I367" i="1"/>
  <c r="H367" i="1"/>
  <c r="G367" i="1"/>
  <c r="F367" i="1"/>
  <c r="E367" i="1"/>
  <c r="M361" i="1"/>
  <c r="L361" i="1"/>
  <c r="K361" i="1"/>
  <c r="J361" i="1"/>
  <c r="I361" i="1"/>
  <c r="H361" i="1"/>
  <c r="G361" i="1"/>
  <c r="D356" i="1"/>
  <c r="D355" i="1"/>
  <c r="D354" i="1"/>
  <c r="L351" i="1"/>
  <c r="J351" i="1"/>
  <c r="I351" i="1"/>
  <c r="H351" i="1"/>
  <c r="G351" i="1"/>
  <c r="F351" i="1"/>
  <c r="E351" i="1"/>
  <c r="D351" i="1" s="1"/>
  <c r="D308" i="1"/>
  <c r="D304" i="1"/>
  <c r="D302" i="1"/>
  <c r="D297" i="1"/>
  <c r="D296" i="1"/>
  <c r="D295" i="1"/>
  <c r="D292" i="1"/>
  <c r="D291" i="1"/>
  <c r="D290" i="1"/>
  <c r="D264" i="1"/>
  <c r="D257" i="1"/>
  <c r="D256" i="1"/>
  <c r="D255" i="1"/>
  <c r="J254" i="1"/>
  <c r="D254" i="1" s="1"/>
  <c r="D253" i="1"/>
  <c r="D251" i="1"/>
  <c r="D250" i="1"/>
  <c r="D249" i="1"/>
  <c r="D248" i="1"/>
  <c r="D247" i="1"/>
  <c r="D246" i="1"/>
  <c r="D245" i="1"/>
  <c r="J244" i="1"/>
  <c r="D244" i="1" s="1"/>
  <c r="D242" i="1"/>
  <c r="D241" i="1" s="1"/>
  <c r="J241" i="1"/>
  <c r="D240" i="1"/>
  <c r="D239" i="1"/>
  <c r="J238" i="1"/>
  <c r="D238" i="1" s="1"/>
  <c r="I226" i="1"/>
  <c r="D226" i="1" s="1"/>
  <c r="D225" i="1"/>
  <c r="D224" i="1"/>
  <c r="J223" i="1"/>
  <c r="D223" i="1" s="1"/>
  <c r="I209" i="1"/>
  <c r="D209" i="1" s="1"/>
  <c r="D205" i="1"/>
  <c r="D204" i="1"/>
  <c r="J203" i="1"/>
  <c r="I203" i="1"/>
  <c r="I202" i="1"/>
  <c r="D202" i="1" s="1"/>
  <c r="J200" i="1"/>
  <c r="D199" i="1"/>
  <c r="D198" i="1"/>
  <c r="J197" i="1"/>
  <c r="D197" i="1" s="1"/>
  <c r="K188" i="1"/>
  <c r="J188" i="1"/>
  <c r="I188" i="1"/>
  <c r="I184" i="1"/>
  <c r="D184" i="1" s="1"/>
  <c r="D182" i="1"/>
  <c r="D180" i="1"/>
  <c r="D178" i="1"/>
  <c r="D169" i="1"/>
  <c r="D166" i="1"/>
  <c r="K165" i="1"/>
  <c r="J165" i="1"/>
  <c r="I165" i="1"/>
  <c r="H165" i="1"/>
  <c r="D164" i="1"/>
  <c r="D163" i="1"/>
  <c r="G162" i="1"/>
  <c r="D162" i="1" s="1"/>
  <c r="D161" i="1"/>
  <c r="D160" i="1"/>
  <c r="G159" i="1"/>
  <c r="D159" i="1" s="1"/>
  <c r="D158" i="1"/>
  <c r="D157" i="1"/>
  <c r="G156" i="1"/>
  <c r="D156" i="1" s="1"/>
  <c r="D155" i="1"/>
  <c r="D154" i="1"/>
  <c r="G153" i="1"/>
  <c r="D153" i="1" s="1"/>
  <c r="D152" i="1"/>
  <c r="D151" i="1"/>
  <c r="G150" i="1"/>
  <c r="D150" i="1" s="1"/>
  <c r="D149" i="1"/>
  <c r="D148" i="1"/>
  <c r="G147" i="1"/>
  <c r="D147" i="1" s="1"/>
  <c r="D146" i="1"/>
  <c r="D145" i="1"/>
  <c r="G144" i="1"/>
  <c r="D144" i="1" s="1"/>
  <c r="D143" i="1"/>
  <c r="D142" i="1"/>
  <c r="G141" i="1"/>
  <c r="D141" i="1" s="1"/>
  <c r="D140" i="1"/>
  <c r="D139" i="1"/>
  <c r="G138" i="1"/>
  <c r="D138" i="1" s="1"/>
  <c r="D137" i="1"/>
  <c r="D136" i="1"/>
  <c r="G135" i="1"/>
  <c r="D135" i="1" s="1"/>
  <c r="D132" i="1"/>
  <c r="D130" i="1"/>
  <c r="D129" i="1"/>
  <c r="D125" i="1"/>
  <c r="D124" i="1"/>
  <c r="D123" i="1"/>
  <c r="D121" i="1"/>
  <c r="I120" i="1"/>
  <c r="H120" i="1"/>
  <c r="G120" i="1"/>
  <c r="D119" i="1"/>
  <c r="D118" i="1"/>
  <c r="I117" i="1"/>
  <c r="I116" i="1" s="1"/>
  <c r="H116" i="1"/>
  <c r="D115" i="1"/>
  <c r="D114" i="1"/>
  <c r="I113" i="1"/>
  <c r="D113" i="1" s="1"/>
  <c r="H112" i="1"/>
  <c r="D110" i="1"/>
  <c r="D109" i="1"/>
  <c r="D108" i="1"/>
  <c r="J105" i="1"/>
  <c r="I105" i="1"/>
  <c r="G105" i="1"/>
  <c r="J103" i="1"/>
  <c r="I103" i="1"/>
  <c r="Y8" i="1" s="1"/>
  <c r="E103" i="1"/>
  <c r="D91" i="1"/>
  <c r="G82" i="1"/>
  <c r="D82" i="1" s="1"/>
  <c r="D81" i="1"/>
  <c r="H78" i="1"/>
  <c r="G78" i="1"/>
  <c r="H75" i="1"/>
  <c r="D75" i="1" s="1"/>
  <c r="D73" i="1"/>
  <c r="H65" i="1"/>
  <c r="G65" i="1"/>
  <c r="D59" i="1"/>
  <c r="H56" i="1"/>
  <c r="G56" i="1"/>
  <c r="H53" i="1"/>
  <c r="G53" i="1"/>
  <c r="F53" i="1"/>
  <c r="L51" i="1"/>
  <c r="K51" i="1"/>
  <c r="J51" i="1"/>
  <c r="I51" i="1"/>
  <c r="H51" i="1"/>
  <c r="G51" i="1"/>
  <c r="F51" i="1"/>
  <c r="E51" i="1"/>
  <c r="K36" i="1"/>
  <c r="I36" i="1"/>
  <c r="G36" i="1"/>
  <c r="E36" i="1"/>
  <c r="D34" i="1"/>
  <c r="D33" i="1"/>
  <c r="D31" i="1"/>
  <c r="J29" i="1"/>
  <c r="D28" i="1"/>
  <c r="D25" i="1"/>
  <c r="F24" i="1"/>
  <c r="D24" i="1" s="1"/>
  <c r="D23" i="1"/>
  <c r="D22" i="1"/>
  <c r="D21" i="1"/>
  <c r="D20" i="1"/>
  <c r="H18" i="1"/>
  <c r="D18" i="1" s="1"/>
  <c r="D17" i="1"/>
  <c r="H16" i="1"/>
  <c r="D367" i="1" l="1"/>
  <c r="D361" i="1"/>
  <c r="Y14" i="1"/>
  <c r="D29" i="1"/>
  <c r="Z8" i="1"/>
  <c r="Z14" i="1" s="1"/>
  <c r="E345" i="1"/>
  <c r="D65" i="1"/>
  <c r="D78" i="1"/>
  <c r="K334" i="1"/>
  <c r="K345" i="1" s="1"/>
  <c r="D56" i="1"/>
  <c r="D188" i="1"/>
  <c r="F103" i="1"/>
  <c r="D53" i="1"/>
  <c r="I112" i="1"/>
  <c r="D112" i="1" s="1"/>
  <c r="H103" i="1"/>
  <c r="G334" i="1"/>
  <c r="H36" i="1"/>
  <c r="D203" i="1"/>
  <c r="H349" i="1"/>
  <c r="I200" i="1"/>
  <c r="D200" i="1" s="1"/>
  <c r="J252" i="1"/>
  <c r="D252" i="1" s="1"/>
  <c r="L349" i="1"/>
  <c r="F36" i="1"/>
  <c r="D117" i="1"/>
  <c r="G349" i="1"/>
  <c r="D16" i="1"/>
  <c r="J36" i="1"/>
  <c r="D165" i="1"/>
  <c r="K375" i="1"/>
  <c r="K349" i="1" s="1"/>
  <c r="D51" i="1"/>
  <c r="G103" i="1"/>
  <c r="D116" i="1"/>
  <c r="D120" i="1"/>
  <c r="M349" i="1"/>
  <c r="I376" i="1"/>
  <c r="J375" i="1"/>
  <c r="J349" i="1" s="1"/>
  <c r="D105" i="1"/>
  <c r="H334" i="1"/>
  <c r="D103" i="1" l="1"/>
  <c r="X8" i="1"/>
  <c r="X14" i="1"/>
  <c r="F345" i="1"/>
  <c r="G345" i="1"/>
  <c r="H345" i="1"/>
  <c r="D36" i="1"/>
  <c r="J334" i="1"/>
  <c r="J345" i="1" s="1"/>
  <c r="I334" i="1"/>
  <c r="I345" i="1" s="1"/>
  <c r="I375" i="1"/>
  <c r="I349" i="1" s="1"/>
  <c r="F376" i="1"/>
  <c r="D345" i="1" l="1"/>
  <c r="D334" i="1"/>
  <c r="F375" i="1"/>
  <c r="F349" i="1" s="1"/>
  <c r="E376" i="1"/>
  <c r="E375" i="1" l="1"/>
  <c r="D375" i="1" s="1"/>
  <c r="D376" i="1"/>
  <c r="E349" i="1" l="1"/>
  <c r="D349" i="1" s="1"/>
  <c r="G325" i="1"/>
  <c r="F325" i="1"/>
  <c r="E325" i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<sst xmlns="http://schemas.openxmlformats.org/spreadsheetml/2006/main" count="3701" uniqueCount="705">
  <si>
    <t>№ п/п</t>
  </si>
  <si>
    <t>Наименование мероприятий</t>
  </si>
  <si>
    <t>Источники финанси-рования</t>
  </si>
  <si>
    <t>Сумма расходов, всего тыс.руб.</t>
  </si>
  <si>
    <t>В том числе по годам</t>
  </si>
  <si>
    <t>Срок реализации</t>
  </si>
  <si>
    <t>Ответственные за реализацию мероприятий</t>
  </si>
  <si>
    <t>Ожидаемый
результат
(значения целевых показателей  за весь период реализации, в том числе по годам)</t>
  </si>
  <si>
    <t>1</t>
  </si>
  <si>
    <t>2</t>
  </si>
  <si>
    <t>3</t>
  </si>
  <si>
    <t>4</t>
  </si>
  <si>
    <t>Цель. Создание условий для предоставления качественных, безопасных транспортных услуг населению и транспортного обслуживания населения в городе Курске,</t>
  </si>
  <si>
    <t>повышение уровня воспитания правовой культуры и законопослушного поведения участников дорожного движения, профилактика детского дорожно-транспортного травматизма,</t>
  </si>
  <si>
    <t>организация дорожного движения и развитие сети автомобильных дорог в городе Курске</t>
  </si>
  <si>
    <t>Задача 1. Организация транспортного обслуживания населения города,
создание условий для стабильного финансово-экономического положения предприятий городского пассажирского транспорта</t>
  </si>
  <si>
    <t>1.1.</t>
  </si>
  <si>
    <t>Приобретение трамваев после капитально-восстановительного ремонта</t>
  </si>
  <si>
    <t>внебюджетные средства</t>
  </si>
  <si>
    <t>МУП "Курскэлектротранс"</t>
  </si>
  <si>
    <t>1.2.</t>
  </si>
  <si>
    <t>Приобретение троллейбусов</t>
  </si>
  <si>
    <t>1.3.</t>
  </si>
  <si>
    <t>Приобретение автобусов большой вместимости</t>
  </si>
  <si>
    <t>МУП "ПАТП г.Курска"</t>
  </si>
  <si>
    <t>1.4.</t>
  </si>
  <si>
    <t>Капитально-восстановительный ремонт трамвайных путей</t>
  </si>
  <si>
    <t>1.5</t>
  </si>
  <si>
    <t>Предоставление субсидии транспортным организациям на возмещение разницы в тарифах на проезд в городском пассажирском транспорте</t>
  </si>
  <si>
    <t>бюджет города Курска</t>
  </si>
  <si>
    <t>Департамент пассажирского транспорта г. Курска совместно с МУП "Курскэлектротранс", МУП "ПАТП г.Курска"</t>
  </si>
  <si>
    <t>1.6.</t>
  </si>
  <si>
    <t>Предоставление субсидии транспортным организациям на возмещение недополученных доходов от содержания и эксплуатации подвижного состава на обслуживаемых социально значимых маршрутах общего пользования с малой интенсивностью пассажироперевозки (платной)</t>
  </si>
  <si>
    <t>1.7.</t>
  </si>
  <si>
    <t xml:space="preserve">Предоставление бесплатного проезда обучающимся общеобразовательных организаций города Курска в городском транспорте общего пользования, увеличение транспортной подвижности обучающихся  </t>
  </si>
  <si>
    <t>1.8</t>
  </si>
  <si>
    <t>Изготовление бланков карт муниципальных маршрутов регулярных перевозок и свидетельств об осуществлении перевозок по муниципальному маршруту регулярных перевозок</t>
  </si>
  <si>
    <t>Департамент пассажирского транспорта г. Курска</t>
  </si>
  <si>
    <t>Финансовое обеспечение деятельности и выполнение функций департамента пассажирского транспорта города Курска</t>
  </si>
  <si>
    <t>Целевое использование бюджетных средств</t>
  </si>
  <si>
    <t>1.10</t>
  </si>
  <si>
    <t>Предоставление субсидии на возмещение расходов организациям на эвакуацию поврежденных или неисправных транспортных средств в результате ДТП на специализированные стоянки</t>
  </si>
  <si>
    <t>Комитет жилищно-коммунального хозяйства города Курска</t>
  </si>
  <si>
    <t>Обеспечение беспрепятственного проезда транспортных средств</t>
  </si>
  <si>
    <t>1.11</t>
  </si>
  <si>
    <t>Предоставление субсидии на возмещение расходов на временное перемещение и утилизацию брошенных и иных бесхозяйных транспортных средств на территории города Курска</t>
  </si>
  <si>
    <t>1.12</t>
  </si>
  <si>
    <t>Приобретение в финансовую аренду (лизинг) автобусов малого класса для городских и пригородных перевозок, уплата транспортного налога и прочих платежей</t>
  </si>
  <si>
    <t>Департамент пассажирского транспорта г. Курска совместно с  МУП "ПАТП г.Курска"</t>
  </si>
  <si>
    <t>1.13</t>
  </si>
  <si>
    <t>Транспортное обслуживание населения, связанное с осуществлением регулярных перевозок по регулируемым тарифам по отдельным муниципальным маршрутам</t>
  </si>
  <si>
    <t>1.14</t>
  </si>
  <si>
    <t>Приобретение в финансовую аренду (лизинг) низкопольных троллейбусов с автономным ходом, уплата налогов и прочих платежей</t>
  </si>
  <si>
    <t>Департамент пассажирского транспорта г. Курска совместно с  МУП "Курскэлектротранс"</t>
  </si>
  <si>
    <t>1.15</t>
  </si>
  <si>
    <t>Предоставление субсидии из бюджета города Курска транспортным организациям на оказание финансовой помощи, направленной на восстановление платежеспособности</t>
  </si>
  <si>
    <t>Департамент пассажирского транспорта г. Курска совместно с транспортными организациями</t>
  </si>
  <si>
    <t>Восстановленние платежеспособности транспортных организаций</t>
  </si>
  <si>
    <t>1.16</t>
  </si>
  <si>
    <t xml:space="preserve">Департамент пассажирского транспорта города Курска </t>
  </si>
  <si>
    <t>Предоставление возможности уехать со своей остановки в 90% мест города, совершив пересадку, вместо ожидания одного маршрута, покрывающего всего 5% города, но не требующего пересадки</t>
  </si>
  <si>
    <t>1.17</t>
  </si>
  <si>
    <t>1.18</t>
  </si>
  <si>
    <t>внебюджетные источники</t>
  </si>
  <si>
    <t>Снижение количества вредных выбросов от автотранспорта в атмосферный воздух</t>
  </si>
  <si>
    <t>Реконструкция опорной сети остановок общественного транспорта города</t>
  </si>
  <si>
    <t>бюджета города Курска</t>
  </si>
  <si>
    <t>Комитет дорожного хозяйства города Курска, Департамент пассажирского транспорта города Курска</t>
  </si>
  <si>
    <t>Улучшение архитектурного облика города</t>
  </si>
  <si>
    <t>Создание удобств для пассажиров</t>
  </si>
  <si>
    <t>Итого Задача 1:</t>
  </si>
  <si>
    <t>Задача 2. Профилактика опасного поведения участников дорожного движения и повышение профессионального мастерства водителей  пассажирского транспорта</t>
  </si>
  <si>
    <t>2.1</t>
  </si>
  <si>
    <t>Организация систематических выступлений в средствах массовой информации по вопросам законопослушного поведения на дорогах и улицах, обеспечения безопасности дорожного движения, проведение акций: «Внимание – дети!», «Внимание – пешеход!» и др.</t>
  </si>
  <si>
    <t xml:space="preserve">Ежегодно </t>
  </si>
  <si>
    <t>Отдел ГИБДД УМВД России по г.Курску</t>
  </si>
  <si>
    <t>2.2</t>
  </si>
  <si>
    <t>Подготовка в I квартале текущего года предложений по сокращению аварийности в местах концентрации ДТП по итогам прошедшего года</t>
  </si>
  <si>
    <t>2.3</t>
  </si>
  <si>
    <t>Проведение комиссионного обследования улично-дорожной сети с составлением акта обследования</t>
  </si>
  <si>
    <t>2.4</t>
  </si>
  <si>
    <t xml:space="preserve">Проведение проверки состояния   посадочных площадок,  остановочных пунктов пассажирского транспорта </t>
  </si>
  <si>
    <t>2.5</t>
  </si>
  <si>
    <t xml:space="preserve">Постоянное обеспечение на транспортных предприятиях, независимо от форм собственности, работы кабинетов по безопасности дорожного движения </t>
  </si>
  <si>
    <t>Руководители транспортных предприятий города</t>
  </si>
  <si>
    <t>2.6</t>
  </si>
  <si>
    <t>Организация проведения ежегодных занятий по правилам дорожного движения по 20 часовой программе водителей предприятий электротранспорта и автотранспорта</t>
  </si>
  <si>
    <t>Руководители транспортных предприятий города, владельцы автобусов и микроавтобусов</t>
  </si>
  <si>
    <t>Прохождение каждым водителем занятий 1 раз в год по 20 часов. Рост профессионального мастерства водителей</t>
  </si>
  <si>
    <t>2.7</t>
  </si>
  <si>
    <t>Руководители транспортных предприятий города, владельцы автобусов</t>
  </si>
  <si>
    <t>2.8</t>
  </si>
  <si>
    <t xml:space="preserve">Принятие участия в ежегодных соревнованиях, конкурсах профессионального мастерства водителей </t>
  </si>
  <si>
    <t>Департамент пассажирского транспорта г. Курска, руководители транспортных предприятий города</t>
  </si>
  <si>
    <t>2.9</t>
  </si>
  <si>
    <t>Организация и проведение в муниципальных школьных и дошкольных образовательных учреждениях и в учреждениях дополнительного образования детей акции "Неделя безопасности"</t>
  </si>
  <si>
    <t>Отдел ГИБДД УМВД России по г.Курску, Комитет образования города Курска</t>
  </si>
  <si>
    <t>2.10</t>
  </si>
  <si>
    <t xml:space="preserve">Проведение соревнований, игр, конкурсов творческих работ среди детей по безопасности дорожного движения в летних детских оздоровительных лагерях </t>
  </si>
  <si>
    <t>2.11</t>
  </si>
  <si>
    <t>Проведение в образовательных организациях мероприятий на формирование у участников дорожного движения стереотипов законопослушного поведения как участников дорожного движения</t>
  </si>
  <si>
    <t>Отдел ГИБДД УМВД России по г.Курску, Комитет образования города Курска, Отдел по делам несовершеннолетних и профилактике правонарушений</t>
  </si>
  <si>
    <t>2.12</t>
  </si>
  <si>
    <t>Размещение материалов о проведении в образовательных учреждениях мероприятий по формированию законопослушного поведения участников дорожного движения и профилактика дорожно-транспортного травматизма среди несовершеннолетних на интернет-ресурсах и на официальном сайте Администрации города Курска</t>
  </si>
  <si>
    <t>2.13</t>
  </si>
  <si>
    <t>Конкурс детского рисунка "Безопасность дорожного движения глазами детей"</t>
  </si>
  <si>
    <t>Комитет образования города Курска</t>
  </si>
  <si>
    <t>Итого Задача 2:</t>
  </si>
  <si>
    <t>Задача 3.  Совершенствование организации дорожного движения</t>
  </si>
  <si>
    <t>3.1</t>
  </si>
  <si>
    <t>Уход за разметкой, нанесение вновь и восстановление изношенной вертикальной и горизонтальной разметки, в том числе на элементах дорожных сооружений, с удалением остатков старой разметки</t>
  </si>
  <si>
    <t xml:space="preserve">бюджет города Курска </t>
  </si>
  <si>
    <t>Департамент пассажирского транспорта г.Курска</t>
  </si>
  <si>
    <t xml:space="preserve"> Комитет дорожного хозяйства города Курска</t>
  </si>
  <si>
    <t>3.2</t>
  </si>
  <si>
    <t>3.3</t>
  </si>
  <si>
    <t>3.4</t>
  </si>
  <si>
    <t>Проведение мероприятий по организации безопасного движения автотранспортных средств, в т.ч. изготовление проектов организации дорожного движения, комплексной схемы организации дорожного движения по улицам города Курска</t>
  </si>
  <si>
    <t>3.5</t>
  </si>
  <si>
    <t>Установка недостающих дорожных знаков и табло индивидуального проектирования, в том числе приобретение материалов, приобретение инструментов</t>
  </si>
  <si>
    <t>3.6</t>
  </si>
  <si>
    <t>Разработка схем установки искусственных дорожных неровностей в аварийно-опасных местах на основании данных топографического анализа</t>
  </si>
  <si>
    <t>Комитет дорожного хозяйства города Курска, отдел ГИБДД УМВД России по г.Курску</t>
  </si>
  <si>
    <t>Количество разработанных схем искусственных дорожных неровностей - не менее 3 ежегодно</t>
  </si>
  <si>
    <t>3.7</t>
  </si>
  <si>
    <t>Поддержание в чистоте и порядке радиосвязи и других средств технологической и сигнально-вызывной связи, кабельной сети, а также светофорных объектов, средств организации движения, диспетчерского и автоматизированного управления движением, включая аренду каналов связи и плату за услуги связи для их функционирования (в том числе приобретение материалов, запасных частей)</t>
  </si>
  <si>
    <t>3.8</t>
  </si>
  <si>
    <t>Замена оборудования и прочие затраты для функционирования автоматизированной системы управления дорожным движением (АСУДД), обновление программного обеспечения</t>
  </si>
  <si>
    <t>Комитет дорожного хозяйства города Курска</t>
  </si>
  <si>
    <t>Поддержание в рабочем состоянии 1 пункта управления автоматизи-рованной системой управления дорожным движением (АСУДД)</t>
  </si>
  <si>
    <t>3.9</t>
  </si>
  <si>
    <t>Очистка и мойка стоек, дорожных знаков, замена поврежденных дорожных знаков и стоек (в том числе приобретение материалов, запасных частей), приобретение инструментов</t>
  </si>
  <si>
    <t>3.10</t>
  </si>
  <si>
    <t>3.11</t>
  </si>
  <si>
    <t>Приобретение средств связи, оперативно-технических средств, дорожных лабораторий, компьютерной техники, автомобилей и иных материальных ресурсов для определения технико-эксплуатационных показателей улично-дорожной сети, в том числе внедрение технических средств и автоматизированных систем управления дорожным движением</t>
  </si>
  <si>
    <t>Комитет по управлению муниципальным имуществом города Курска</t>
  </si>
  <si>
    <t>3.12</t>
  </si>
  <si>
    <t>Департамент пассажирского транспорта г.Курска совместно с МБУ "СМЭП г.Курска"</t>
  </si>
  <si>
    <t>Улучшение организации движения транспортных средств и пешеходов на автомобильных дорогах города Курска, возмещение вреда, причиненного в результате ДТП</t>
  </si>
  <si>
    <t>3.13</t>
  </si>
  <si>
    <t>Предоставление субсидии на возмещение затрат, связанных с оборудованием и эксплуатацией на платной основе парковок (парковочных мест), расположенных на автомобильных дорогах общего пользования местного значения</t>
  </si>
  <si>
    <t>Департамент пассажирского транспорта г.Курска совместно с ПАО "Ростелеком"</t>
  </si>
  <si>
    <t xml:space="preserve">Увеличение пропускной способности улично-дорожной сети города Курска  </t>
  </si>
  <si>
    <t>3.14</t>
  </si>
  <si>
    <t>Финансовое обеспечение деятельности и выполнение функций комитета дорожного хозяйства города Курска</t>
  </si>
  <si>
    <t>3.15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</si>
  <si>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 (внедрение интеллектуальных транспортных систем, предусматривающих автоматизацию процессов управления дорожным движением в городских агломерациях)</t>
  </si>
  <si>
    <t xml:space="preserve"> федеральный бюджет</t>
  </si>
  <si>
    <t>3.16</t>
  </si>
  <si>
    <t>Совершенствование технологий «умной» безопасности (система видеофиксации нарушений, мониторинг дорожного движения, сбор и анализ больших объемов информации о городе)</t>
  </si>
  <si>
    <t>Обеспечение безопасности дорожного движения</t>
  </si>
  <si>
    <t>Итого Задача 3:</t>
  </si>
  <si>
    <t>Задача 4. Развитие сети автомобильных дорог в городе Курске</t>
  </si>
  <si>
    <t>4.1</t>
  </si>
  <si>
    <t>Всего, в т.ч.</t>
  </si>
  <si>
    <t xml:space="preserve">Департамент строительства и развития дорожной сети г. Курска, Комитет дорожного хозяйства города Курска,
МКУ «УКС города Курска»
совместно  с комитетом по управлению муниципальным имуществом
г.Курска  и управлением по учету и распределению жилья г.Курска
</t>
  </si>
  <si>
    <t>областной бюджет</t>
  </si>
  <si>
    <t>4.2</t>
  </si>
  <si>
    <t>Автомобильная дорога «Курск - п. Искра" - Чаплыгино - Алябьево» (реконструкция) (1-й и 2-й этапы) и прочие связанные с этим расходы</t>
  </si>
  <si>
    <t>Департамент строительства и развития дорожной сети г. Курска, Комитет дорожного хозяйства города Курска, МКУ «УКС города Курска» совместно с  МУП "Курскэлектротранс", комитетом по управлению муниципальным имуществом г.Курска</t>
  </si>
  <si>
    <t>предполагаемые средства бюджета города Курска, областного, федерального бюджета</t>
  </si>
  <si>
    <t>4.3</t>
  </si>
  <si>
    <t xml:space="preserve"> бюджет города Курска</t>
  </si>
  <si>
    <t xml:space="preserve"> Комитет дорожного хозяйства города Курска, МКУ «УКС  города Курска», совместно с комитетом  по управлению муниципальным имуществом г.Курска</t>
  </si>
  <si>
    <t>4.4</t>
  </si>
  <si>
    <t>Магистральная улица общегородского значения регулируемого движения по проспекту Надежды Плевицкой в г.Курске (1-я и 2-я очереди строительства) и прочие связанные с этим расходы</t>
  </si>
  <si>
    <t>Департамент строительства и развития дорожной сети г. Курска, Комитет дорожного хозяйства города Курска, МКУ «УКС города Курска», комитет по управлению муниципальным имуществом г.Курска</t>
  </si>
  <si>
    <t>федеральный бюджет</t>
  </si>
  <si>
    <t>4.5</t>
  </si>
  <si>
    <t>Департамент строительства и развития дорожной сети г. Курска,Комитет дорожного хозяйства города Курска, МКУ «УКС города Курска», комитет по управлению муниципальным имуществом г.Курска</t>
  </si>
  <si>
    <t>4.6</t>
  </si>
  <si>
    <t>Подъезд к жилой застройке по ул. Аэропортовская г. Курска и прочие связанные с этим расходы</t>
  </si>
  <si>
    <t>Департамент строительства и развития дорожной сети г. Курска, Комитет дорожного хозяйства города Курска, МКУ «УКС города Курска», совместно с комитетом по управлению муниципальным имуществом г.Курска</t>
  </si>
  <si>
    <t>4.7</t>
  </si>
  <si>
    <t>Автомобильная дорога по ул. 1-я Стрелецкая в г.Курске (реконструкция участка дороги на подходах к железнодорожному переезду) и прочие связанные с этим расходы</t>
  </si>
  <si>
    <t>Департамент строительства и развития дорожной сети г. Курска, Комитет дорожного хозяйства города Курска, МКУ «УКС города Курска»</t>
  </si>
  <si>
    <t>4.8</t>
  </si>
  <si>
    <t>Выполнение корректировки проектных и изыскательских работ на реконструкцию дороги общего пользования по ул. Бойцов 9-й Дивизии от ул. Звездная до ул. 50 лет Октября г. Курска и реконструкцию дороги общего пользования по ул. Светлая от ул. Фестивальная до ул. К. Маркса в городе Курске и прочие связанные с этим расходы</t>
  </si>
  <si>
    <t>Комитет дорожного хозяйства города Курска,  МКУ "УКС города Курска",  комитет по управлению муниципальным имуществом г.Курска,  управление  по учету  и распределению жилья г.Курска</t>
  </si>
  <si>
    <t xml:space="preserve">предполагаемые средства  федерального, областного, местного бюджета </t>
  </si>
  <si>
    <t>4.9</t>
  </si>
  <si>
    <t>Выполнение проектно-изыскательских работ по объектам: - «Автомобильная дорога по улице Карла Маркса города Курска на участке от Московской площади до улицы Хуторская. Реконструкция.»; - «Автомобильная дорога по улице Карла Маркса города Курска на участке от Светлого проезда до проспекта Победы. Реконструкция.» и прочие связанные с этим расходы</t>
  </si>
  <si>
    <t>Комитет дорожного хозяйства города Курска, МКУ "УКС города Курска"</t>
  </si>
  <si>
    <t>4.10</t>
  </si>
  <si>
    <t>Реконструкция ул. Литовская и ул. 1-я Кожевенная и прочие связанные с этим расходы</t>
  </si>
  <si>
    <t>4.11</t>
  </si>
  <si>
    <t>Автомобильные дороги по 1-му Весеннему переулку, 2-му Весеннему переулку, 3-му Весеннему переулку, 4-му Весеннему переулку, 1-му Молодежному переулку,1-му Молодежному проезду, 2-му Молодежному переулку г. Курска (реконструкция) (1-4 этапы)</t>
  </si>
  <si>
    <t>Департамент строительства и развития дорожной сети г. Курска, Комитет дорожного хозяйства города Курска, МКУ «УКС города Курска» совместно  с комитетом по управлению муниципальным имуществом г.Курска</t>
  </si>
  <si>
    <t>Развитие дорожно-транспортной сети. Проектирование  в 2018-2019 годах дороги протяженностью 1,6 км</t>
  </si>
  <si>
    <t>4.12</t>
  </si>
  <si>
    <t>Автомобильная дорога по ул. Воздушная г. Курска (реконструкция)</t>
  </si>
  <si>
    <t>4.13</t>
  </si>
  <si>
    <t>предполагаемые средства бюджета города Курска, областного  бюджета</t>
  </si>
  <si>
    <t>ООО "Инстеп", комитет дорожного хозяйства города Курска, МКУ «УКС города Курска»  совместно с комитетом по управлению муниципальным имуществом г.Курска</t>
  </si>
  <si>
    <t>4.14</t>
  </si>
  <si>
    <t>Ремонт автомобильной дороги по ул. Малых (участок от ул. Стрелецкая Набережная до Кривецкого пер.)</t>
  </si>
  <si>
    <t>Комитет жилищно-коммунального хозяйства города Курска, МКУ "Городская инспекция по по жилищно-коммунальному
хозяйству и благоустройству"</t>
  </si>
  <si>
    <t>4.15</t>
  </si>
  <si>
    <t>Ремонт автомобильной дороги по ул. 50 лет Октября (участок от ул. Аэродромная до ул. Пучковка)</t>
  </si>
  <si>
    <t>4.16</t>
  </si>
  <si>
    <t>Ремонт автомобильной дороги по ул. Красный Октябрь</t>
  </si>
  <si>
    <t>4.17</t>
  </si>
  <si>
    <t>Ремонт автомобильной дороги по ул. ВЧК</t>
  </si>
  <si>
    <t>4.18</t>
  </si>
  <si>
    <t>Ремонт автомобильной дороги по ул. Карла Маркса (участок от дома № 101 до дома № 101Б/1 по ул. Карла Маркса)</t>
  </si>
  <si>
    <t>4.19</t>
  </si>
  <si>
    <t>Ремонт автомобильной дороги по Красной площади</t>
  </si>
  <si>
    <t>4.20</t>
  </si>
  <si>
    <t>Ремонт автомобильной дороги по пр-ту Ленинского Комсомола</t>
  </si>
  <si>
    <t>4.21</t>
  </si>
  <si>
    <t>Ремонт автомобильной дороги по ул. Магистральная (участок от пр-да Магистральный до ул. 1-я Строительная)</t>
  </si>
  <si>
    <t>4.22</t>
  </si>
  <si>
    <t>Ремонт автомобильной дороги по ул. Дубровинского (участок 
от ул. Маяковского до дома № 129 по ул. Дубровинского)</t>
  </si>
  <si>
    <t>4.23</t>
  </si>
  <si>
    <t>Ремонт проезда от типографии до автоцентра «Южный» (участок в районе дома № 171Е по ул. Энгельса)</t>
  </si>
  <si>
    <t>4.24</t>
  </si>
  <si>
    <t>4.25</t>
  </si>
  <si>
    <t xml:space="preserve">Развитие дорожно-транспортной сети. Проектирование в 2019 году капитального ремонта автомобильных дорог протяженностью  4,438 км
</t>
  </si>
  <si>
    <t>4.26</t>
  </si>
  <si>
    <t>Изъятие земельных участков для муниципальных нужд города Курска в рамках развития сети автомобильных дорог</t>
  </si>
  <si>
    <t>Земельный комитет г.Курска</t>
  </si>
  <si>
    <t xml:space="preserve">Обеспечение выполнения работ по развитию сети автомобильных дорог в г.Курске </t>
  </si>
  <si>
    <t>4.27</t>
  </si>
  <si>
    <t>Капитальный ремонт тротуара по ул. Прилужная и прочие связанные с этим расходы</t>
  </si>
  <si>
    <t>Протяженность отремонтированных  тротуаров не менее 1 км, проектирование в 2021 году</t>
  </si>
  <si>
    <t>4.28</t>
  </si>
  <si>
    <t>Выполнение проектно-изыскательских работ и подготовка сметной документации по объекту «Капитальный ремонт пешеходной части (тротуара) по ул. Дзержинского г. Курска» и прочие связанные с этим расходы</t>
  </si>
  <si>
    <t>4.29</t>
  </si>
  <si>
    <t>Строительство автомобильной дороги на участке от дома №98 до дома №106 по улице Черняховского и прочие, связанные с этим работы</t>
  </si>
  <si>
    <t>предполагаемые средства бюджета города Курска, областного бюджета</t>
  </si>
  <si>
    <t>4.30</t>
  </si>
  <si>
    <t>Ремонт тротуаров и устройство остановочного павильона на автомобильной дороге общего пользования местного значения города Курска  по ул. Суворовская, 10-му Суворовскому пер.</t>
  </si>
  <si>
    <t>бюджет  города Курска</t>
  </si>
  <si>
    <t>4.31</t>
  </si>
  <si>
    <t>4.32</t>
  </si>
  <si>
    <t>Ремонт (восстановление) участков тротуаров,  тротуаров, съездов на автомобильных дорогах общего пользования местного значения</t>
  </si>
  <si>
    <t>Комитет дорожного хозяйства города Курска, МКУ "Городская инспекция ЖКХ"</t>
  </si>
  <si>
    <t>4.33</t>
  </si>
  <si>
    <t>4.34</t>
  </si>
  <si>
    <t>Содержание автомобильных дорог общего пользования местного значения (нанесение разметки)</t>
  </si>
  <si>
    <t>4.35</t>
  </si>
  <si>
    <t>4.36</t>
  </si>
  <si>
    <t>4.37</t>
  </si>
  <si>
    <t>Содержание дорог и тротуаров (уборка)</t>
  </si>
  <si>
    <t>4.38</t>
  </si>
  <si>
    <t>4.39</t>
  </si>
  <si>
    <t>Мероприятия по ремонту, помывке, покраске ограждений</t>
  </si>
  <si>
    <t>4.40</t>
  </si>
  <si>
    <t xml:space="preserve">Мероприятия по покосу и уборке  газонов вдоль дорог и тротуаров;
 проведение ремонта инженерных сооружений
</t>
  </si>
  <si>
    <t>4.41</t>
  </si>
  <si>
    <t xml:space="preserve">Обеспечение функционирования инженерных сооружений  </t>
  </si>
  <si>
    <t>4.42</t>
  </si>
  <si>
    <t xml:space="preserve">Обеспечение безопасности дорожного движения, путем ремонта межквартальных проездов </t>
  </si>
  <si>
    <t>4.43</t>
  </si>
  <si>
    <t xml:space="preserve">Проведение прочих мероприятий по ремонту и содержанию </t>
  </si>
  <si>
    <t xml:space="preserve">Развитие дорожно-
транспортной сети      </t>
  </si>
  <si>
    <t>4.44</t>
  </si>
  <si>
    <t>Расширение ул. Майский бульвар (2-я очередь строительства)</t>
  </si>
  <si>
    <t>4.45</t>
  </si>
  <si>
    <t>4.46</t>
  </si>
  <si>
    <t>Обустройство пешеходных переходов вблизи образовательных учреждений</t>
  </si>
  <si>
    <t>Обеспечение безопасности дорожного движения путем обустройства пешеходных переходов вблизи образовательных учреждений</t>
  </si>
  <si>
    <t>4.47</t>
  </si>
  <si>
    <t xml:space="preserve">Установка перильного ограждения </t>
  </si>
  <si>
    <t>Обеспечение безопасности дорожного движения путем установки перильного ограждения</t>
  </si>
  <si>
    <t>4.48</t>
  </si>
  <si>
    <t>Установка и замена элементов обустройства автомобильных дорог общего пользования местного значения города Курска</t>
  </si>
  <si>
    <t>Обеспечение безопасности дорожного движения путем установки дорожных знаков</t>
  </si>
  <si>
    <t>4.49</t>
  </si>
  <si>
    <t>Выполнение работ по ремонту деформационных швов на объекте: Мост автомобильный через р. Тускарь (ул. Перекальского) в г. Курске.</t>
  </si>
  <si>
    <t>4.50</t>
  </si>
  <si>
    <t>4.51</t>
  </si>
  <si>
    <t>4.52</t>
  </si>
  <si>
    <t>4.53</t>
  </si>
  <si>
    <t>4.54</t>
  </si>
  <si>
    <t>Выполнение работ по разработке планов обеспечения транспортной безопасности объектов транспортной инфраструктуры в сфере дорожного хозяйства, по разработке технических паспортов и проектов организации дорожного движения улично-дорожной сети</t>
  </si>
  <si>
    <t xml:space="preserve">Развитие дорожно-
транспортной сети. Обеспечение безопасности дорожного движения       </t>
  </si>
  <si>
    <t>4.55</t>
  </si>
  <si>
    <t>4.56</t>
  </si>
  <si>
    <t>4.57</t>
  </si>
  <si>
    <t>Выполнение работ по устройству тротуаров по ул. Черняховского, ул. Чайковского</t>
  </si>
  <si>
    <t>4.58</t>
  </si>
  <si>
    <t>4.59</t>
  </si>
  <si>
    <t xml:space="preserve">Обеспечение отделения велодорожек от существующих транспортных потоков и тротуаров. Проработка вопроса о возможности организации велосипедных маршрутов в городских парках и лесах </t>
  </si>
  <si>
    <t>Комитет дорожного хозяйства города Курска, Департамент пассажирского транспорта города Курска, Комитет архитектуры и градостоительства города Курска.</t>
  </si>
  <si>
    <t>Создание велосипедной инфраструктуры</t>
  </si>
  <si>
    <t>4.60</t>
  </si>
  <si>
    <t>Развитие велопешеходной инфраструктуры</t>
  </si>
  <si>
    <t>4.61</t>
  </si>
  <si>
    <t>Комитет дорожного хозяйства города Курска, Комитет архитектуры и градостроительства города Курска</t>
  </si>
  <si>
    <t>Развитие индивидуального электротранспорта</t>
  </si>
  <si>
    <t>4.62</t>
  </si>
  <si>
    <t>4.63</t>
  </si>
  <si>
    <t>4.64</t>
  </si>
  <si>
    <t>Изучение возможностей расширения тротуаров на центральных улицах города, физическое отделение тротуаров от проезжей части, увеличение числа пешеходных переходов</t>
  </si>
  <si>
    <t>Комитет архитектуры и градостроительства города Курска, Комитет дорожного хозяйства города Курска</t>
  </si>
  <si>
    <t>Создание удобств для пешеходов</t>
  </si>
  <si>
    <t>4.65</t>
  </si>
  <si>
    <t>Разработка "дорожной карты" по организации городской велоинфраструктуры с участием велосообщества</t>
  </si>
  <si>
    <t>4.66</t>
  </si>
  <si>
    <t>Развитие сети велосипедных дорожек с потенциальным соединением отдельных районов города</t>
  </si>
  <si>
    <t>4.67</t>
  </si>
  <si>
    <t>Организация станций проката велосипедов в районах основных транспортно-пересадочных узлов города</t>
  </si>
  <si>
    <t>Комитет дорожного хозяйства города Курска,  Комитет архитектуры и градостроительства города Курска</t>
  </si>
  <si>
    <t>Количество станций проката велосипедов  - 15</t>
  </si>
  <si>
    <t>4.68</t>
  </si>
  <si>
    <t>Объекты с новыми мощностями по очистке ливневых стоков</t>
  </si>
  <si>
    <t xml:space="preserve">Комитет дорожного хозяйства города Курска, Комитет городского хозяйства города Курска </t>
  </si>
  <si>
    <t>Охват округа ливневой канализацией - 50%</t>
  </si>
  <si>
    <t>4.69</t>
  </si>
  <si>
    <t>Разработка предложений по развитию сети электрических станций для зарядки электромобилей</t>
  </si>
  <si>
    <t>Развитие сети электрических станций для зарядки элетромобилей</t>
  </si>
  <si>
    <t>4.70</t>
  </si>
  <si>
    <t>Выполнение проектных работ по капитальному ремонту путепровода на улице Сумская города Курска</t>
  </si>
  <si>
    <t>4.71</t>
  </si>
  <si>
    <t>Разработка проекта по ликвидации "узких" мест автотранспортной сети, в том числе в пос. Северном</t>
  </si>
  <si>
    <t>Утверждение проекта ликвидации "узких" мест</t>
  </si>
  <si>
    <t>4.72</t>
  </si>
  <si>
    <t>Строительство переходов с больших улиц на малые</t>
  </si>
  <si>
    <t>4.73</t>
  </si>
  <si>
    <t>Создание выделенных полос или обособленных путевых конструкций в рамках существующей улично-дорожной сети</t>
  </si>
  <si>
    <t>4.74</t>
  </si>
  <si>
    <t>Разработка предложений по увеличению средней маршрутной скорости общественного транспорта</t>
  </si>
  <si>
    <t>Создание приоритета в движениии общественному транспорту</t>
  </si>
  <si>
    <t>4.75</t>
  </si>
  <si>
    <t>Подготовка предложений по созданию мультимодальных остановок</t>
  </si>
  <si>
    <t>Повышение комфортности пассажиров общественного транспорта</t>
  </si>
  <si>
    <t>4.76</t>
  </si>
  <si>
    <t>Комитет дорожного хозяйства города Курска, Комитет городского хозяйства города Курска, Департамент пассажирского транспорта города Курска</t>
  </si>
  <si>
    <t>4.77</t>
  </si>
  <si>
    <t>Выполнение работ по ремонту тротуаров по улице Ленина  и улице Сумская в городе Курске</t>
  </si>
  <si>
    <t>4.78</t>
  </si>
  <si>
    <t>4.79</t>
  </si>
  <si>
    <t xml:space="preserve">Обеспечение безопасности дорожного движения на автомобильных дорогах местного значения (устройство подпорной стены для укрепления откоса на улице Нижняя Казацкая) </t>
  </si>
  <si>
    <t xml:space="preserve">Обеспечение безопасности дорожного движения       </t>
  </si>
  <si>
    <t>4.80</t>
  </si>
  <si>
    <t>Реконструкция дороги общего пользования по ул. Светлая от ул. Фестивальная до ул. К. Маркса в г.Курске и прочие связанные с этим расходы</t>
  </si>
  <si>
    <t>4.81</t>
  </si>
  <si>
    <t>Развитие системы аренды автомобилей и городских станций проката</t>
  </si>
  <si>
    <t>Итого Задача 4:</t>
  </si>
  <si>
    <t>Всего по программе:</t>
  </si>
  <si>
    <t>всего</t>
  </si>
  <si>
    <t>ВСЕГО</t>
  </si>
  <si>
    <t xml:space="preserve">в том числе:          </t>
  </si>
  <si>
    <t>бюджет города Курска:</t>
  </si>
  <si>
    <t>департамент пассажирского транспорта города Курска</t>
  </si>
  <si>
    <t>комитет жилищно-коммунального хозяйства города Курска</t>
  </si>
  <si>
    <t>комитет по управлению муниципальным имуществом города Курска</t>
  </si>
  <si>
    <t>департамент строительства  и развития дорожной сети города Курска</t>
  </si>
  <si>
    <t>Земельный комитет города Курска</t>
  </si>
  <si>
    <t>Комитет дорожного хозяйства города Курска города Курска</t>
  </si>
  <si>
    <t xml:space="preserve">областной бюджет      </t>
  </si>
  <si>
    <t>комитет дорожного хозяйства города Курска города Курска</t>
  </si>
  <si>
    <t xml:space="preserve">федеральный бюджет  </t>
  </si>
  <si>
    <t>прочие источники (внебюджетные средства)</t>
  </si>
  <si>
    <t>4.82</t>
  </si>
  <si>
    <t>Реализация проектов муниципально-частного партнерства, стимулирующих застройщиков жилья к строительству инфраструктуры для общественного транспорта</t>
  </si>
  <si>
    <t>Комитет дорожного хозяйства города Курска,
МКУ «УКС города Курска»
совместно  с комитетом по управлению муниципальным имуществом
г.Курска</t>
  </si>
  <si>
    <t>x</t>
  </si>
  <si>
    <t>2016-2021</t>
  </si>
  <si>
    <t>Предоставление субсидии  на возмещение выпадающих доходов  (затрат) в связи с предоставлением права бесплатного проезда в городском транспорте общего пользования обучающимся общеобразовательных организаций города Курска, за исключением детей из многодетных семей, а также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по очной форме обучения по основным профессиональным образовательным программам и (или) по программам профессиональной подготовки по профессиям рабочих, должностям служащих до завершения обучения по указанным образовательным программам</t>
  </si>
  <si>
    <t>1.9</t>
  </si>
  <si>
    <t>-</t>
  </si>
  <si>
    <t xml:space="preserve">Департамент пассажирского транспорта г. Курска </t>
  </si>
  <si>
    <t>Обеспечение населения в транспортном обслуживании</t>
  </si>
  <si>
    <t>3.17</t>
  </si>
  <si>
    <t>Разработка технических паспортов и проектов организации дорожного движения улично-дорожной сети города Курска</t>
  </si>
  <si>
    <t>2022г.</t>
  </si>
  <si>
    <t>Комитет дорожного хозяйства города Курска, Комитет архитектуры и градостроительства города Курска, Комитет экономического развития Администрации г. Курска</t>
  </si>
  <si>
    <t xml:space="preserve"> Комитет архитектуры и градостроительства города Курска, Комитет дорожного хозяйства города Курска</t>
  </si>
  <si>
    <t>4.83</t>
  </si>
  <si>
    <t>Разработка проекта планировки и проекта межевания территории для размещения объекта: «Строительство участка автомобильной дороги от ул. ВЧК до переходного моста через р. Тускарь»</t>
  </si>
  <si>
    <t>4.84</t>
  </si>
  <si>
    <t>4.85</t>
  </si>
  <si>
    <t>4.86</t>
  </si>
  <si>
    <t>Приобретение спутникового приемника геодезического</t>
  </si>
  <si>
    <t>4.87</t>
  </si>
  <si>
    <t>Ремонт автомобильных дорог общего пользования местного значения в г. Курске: участок от ул. Карла Маркса до ул. Фестивальная; ул Фестивальная; автомобильная дорога от улицы Дубровинского до улицы Фестивальной; участка дороги от ул. Союзная до дороги Р 298 «Курск – Воронеж» автомобильная дорога Р-22 «Каспий»; участок от Магистрального проезда до комбината хлебопродуктов.</t>
  </si>
  <si>
    <t>Текущий ремонт надземного перехода, расположенного по адресу: г. Курск, ул. Дзержинского</t>
  </si>
  <si>
    <t>4.88</t>
  </si>
  <si>
    <t>4.89</t>
  </si>
  <si>
    <t>4.90</t>
  </si>
  <si>
    <t>4.91</t>
  </si>
  <si>
    <t>4.92</t>
  </si>
  <si>
    <t xml:space="preserve">Обеспечение безопасности дорожного движения путем ремонта дорог на  5 улицах города Курска        </t>
  </si>
  <si>
    <t xml:space="preserve">Обеспечение безопасности дорожного движения     </t>
  </si>
  <si>
    <t>3.19</t>
  </si>
  <si>
    <t>Комитет дорожного хозяйства города Курска, Департамент пассажирского транспорта города Курска до 2021г.г, Комитет архитектуры и градостроительства города Курска</t>
  </si>
  <si>
    <t>5.1</t>
  </si>
  <si>
    <t xml:space="preserve">Комитет дорожного хозяйства города Курска </t>
  </si>
  <si>
    <t>5.2</t>
  </si>
  <si>
    <t>Итого Задача 5:</t>
  </si>
  <si>
    <t>3.18</t>
  </si>
  <si>
    <t>Приобретение запасных частей для ремонта специальной техники (транспорта), спецодежды, автомобилей и спецмашин, прочие расходы, в том числе приобретение оборудования для изготовления,                                                                                   обслуживания и ремонта технических средств организации дорожного движения</t>
  </si>
  <si>
    <t>4.93</t>
  </si>
  <si>
    <t xml:space="preserve">ПЕРЕЧЕНЬ МЕРОПРИЯТИЙ
муниципальной программы «Развитие транспортной системы, обеспечение перевозки пассажиров в городе Курске  
и безопасности дорожного движения» </t>
  </si>
  <si>
    <t>Комитет дорожного хозяйства города Курска, Курска, МКУ "Городская инспекция ЖКХ"</t>
  </si>
  <si>
    <t>4.94</t>
  </si>
  <si>
    <t>Комитет дорожного хозяйства города Курска, МКУ "УКС города Курск</t>
  </si>
  <si>
    <t>4.95</t>
  </si>
  <si>
    <t xml:space="preserve">Департамент строительства и развития дорожной сети г. Курска, Комитет дорожного хозяйства города Курска, МКУ "УКС города Курска",  комитет жилищно-коммунального хозяйства г.Курска, ОКУ «Курскавтодор» </t>
  </si>
  <si>
    <t>4.96</t>
  </si>
  <si>
    <t>Развитие дорожно-транспортной сети. Разработка проекта планировки в 2020 г. участка дороги протяженностью 0,360 км. Проектно-изыскательские работы в 2021- 2023г. протяженностью тротуара 0,215км, реконструкция тротуара</t>
  </si>
  <si>
    <t>Проведение мероприятий, направленных на строительство, реконструкцию, ремонт автомобильных дорог и тротуаров</t>
  </si>
  <si>
    <t xml:space="preserve">Обеспечение безопасности дорожного движения и       улучшения транспортной эксплутационного состояния    </t>
  </si>
  <si>
    <t xml:space="preserve">предполагаемые средства </t>
  </si>
  <si>
    <t>Комитет дорожного хозяйства города                      МБУ "СМЭП г.Курска"</t>
  </si>
  <si>
    <t>Комитет дорожного хозяйства города           Курска, МБУ "СМЭП г.Курска"</t>
  </si>
  <si>
    <t>Комитет дорожного хозяйства города Курска, МБУ "СМЭП г.Курска"</t>
  </si>
  <si>
    <t>Комитет дорожного хозяйства города  Курска, МБУ «СМЭП г.Курска»</t>
  </si>
  <si>
    <t>Комитет дорожного хозяйства города                    МБУ "СМЭП г.Курска"</t>
  </si>
  <si>
    <t xml:space="preserve"> Комитет дорожного хозяйства города , МБУ «СМЭП г.Курска»</t>
  </si>
  <si>
    <t>Комитет дорожного хозяйства города Курска, МБУ "СМЭП города Курска)</t>
  </si>
  <si>
    <t>Поддержание в рабочем состоянии 14 ед. спецтехники МБУ «СМЭП г.Курска», обеспечение безопасных условий труда работников МБУ "СМЭП г. Курска" в целях организации дорожного движения</t>
  </si>
  <si>
    <t>Выполнение проектно-изыскательских работ по строительству тротуара от дома N 1А по улице Новомосковская до дома N 2 по ул. Росинка города Курска.</t>
  </si>
  <si>
    <t>Ремонт тротуаров в городе Курске и прочие связанные с этим расходы</t>
  </si>
  <si>
    <t>Ремонт тротуара по ул. 50 лет Октября</t>
  </si>
  <si>
    <t>Комитет архитектуры и градостроительства города Курска,
 Комитет дорожного хозяйства города Курска</t>
  </si>
  <si>
    <t xml:space="preserve">Разработка программы комплексного развития транспортной инфраструктуры города Курска </t>
  </si>
  <si>
    <t>5.3</t>
  </si>
  <si>
    <t>Формирование предложений по включению в региональный проект "Безопасные  качественные  дороги" меропритий по строительству велопешеходной инфраструктуры</t>
  </si>
  <si>
    <t xml:space="preserve">Содержание автомобильных дорог общего пользования местного значения  и тротуаров </t>
  </si>
  <si>
    <t>Количество приобретенных оперативно-технических средств - 3  в 2026 г.</t>
  </si>
  <si>
    <t>2024-2026</t>
  </si>
  <si>
    <t>Развитие системы аренды автомобилей и городских станций проката, популяризация каршеринга</t>
  </si>
  <si>
    <t xml:space="preserve"> -</t>
  </si>
  <si>
    <t>ЖКХ</t>
  </si>
  <si>
    <t>м.б.</t>
  </si>
  <si>
    <t>о.б.</t>
  </si>
  <si>
    <t>ф.б.</t>
  </si>
  <si>
    <t>п.и</t>
  </si>
  <si>
    <t>итого</t>
  </si>
  <si>
    <t>Комитет жилищно-коммунального хозяйства города Курска                      МБУ "СМЭП г.Курска"</t>
  </si>
  <si>
    <t>_</t>
  </si>
  <si>
    <t>Комитет жилищно-коммунального хозяйства города Курска, МБУ "СМЭП г.Курска"</t>
  </si>
  <si>
    <t>Комитет жилищно-коммунального хозяйства города Курска, отдел ГИБДД УМВД России по г.Курску</t>
  </si>
  <si>
    <t>2022-17.07.2024</t>
  </si>
  <si>
    <t>Комитет жилищно-коммунального хозяйства города Курска совместно с МБУ "СМЭП г.Курска"</t>
  </si>
  <si>
    <t xml:space="preserve">Комитет дорожного хозяйства города Курска совместно с МБУ "СМЭП г.Курска" </t>
  </si>
  <si>
    <t>ООО "Инстеп", комитет городского хозяйства города Курска, МКУ «УКС города Курска»  совместно с комитетом по управлению муниципальным имуществом г.Курска</t>
  </si>
  <si>
    <t>Комитет жилищно-коммунального хозяйства города Курска, МКУ "Городская инспекция ЖКХ"</t>
  </si>
  <si>
    <t>2020-17.07.2024</t>
  </si>
  <si>
    <t xml:space="preserve">Количество разработанных проектов организации дорожного движения и КСОДД - 3 (в 2018 г. - 1, в 2019г. - 2) </t>
  </si>
  <si>
    <t>Обеспечение пропускной способности дождевых и талых вод на 6 000 п.м ливневой канализации, с 2020-2023гг. ежегодно по 1500 п.м.</t>
  </si>
  <si>
    <t xml:space="preserve">Улучшение внешнего вида  28 лестниц, в т.ч.  2020- 2023гг. ежегодно  не менее 7 лестниц </t>
  </si>
  <si>
    <t>Улучшение внешнего вида 2 подземных переходов, в т.ч. в 2020г.-1 ед., в 2023г. - 1 ед.,</t>
  </si>
  <si>
    <t>2021-17.07.2024г.г.</t>
  </si>
  <si>
    <t xml:space="preserve">2026 </t>
  </si>
  <si>
    <t>Комитет жилищно-коммунального хозяйства города Курска, Комитет архитектуры и градостроительства города Курска</t>
  </si>
  <si>
    <t>Комитет городского хозяйства города Курска, МКУ "УКС города Курска"</t>
  </si>
  <si>
    <t xml:space="preserve">2021-17.07.2024 </t>
  </si>
  <si>
    <t>2023-17.07.2024</t>
  </si>
  <si>
    <t>Комитет городского хозяйства города Курска</t>
  </si>
  <si>
    <t>2021-17.07.2024</t>
  </si>
  <si>
    <t xml:space="preserve">Комитет жилищно-коммунального хозяйства города Курска, Комитет городского хозяйства города Курска </t>
  </si>
  <si>
    <t>Комитет жилищно-коммунального хозяйства города Курска, Комитет по управлению муниципальным имуществом города Курска, Комитет архитектуры и градостроительства города Курска</t>
  </si>
  <si>
    <t>2026</t>
  </si>
  <si>
    <t>2021</t>
  </si>
  <si>
    <t>2021-2023</t>
  </si>
  <si>
    <t>2021-2022</t>
  </si>
  <si>
    <t>2022-2023</t>
  </si>
  <si>
    <t xml:space="preserve"> Комитет архитектуры и градостроительства города Курска, Комитет городского хозяйства города Курска</t>
  </si>
  <si>
    <t>Комитет дорожного хозяйства города Курска, МБУ "СМЭП г. Курска"</t>
  </si>
  <si>
    <t>Комитет жилищно-коммунального хозяйства города Курска, МБУ "СМЭП г. Курска"</t>
  </si>
  <si>
    <t>2016-2022</t>
  </si>
  <si>
    <t>2016- 2020</t>
  </si>
  <si>
    <t>2016- 2017</t>
  </si>
  <si>
    <t>2016-2019</t>
  </si>
  <si>
    <t>2017-2020</t>
  </si>
  <si>
    <t>2020-2021</t>
  </si>
  <si>
    <t>2018-2020</t>
  </si>
  <si>
    <t>2018-2022</t>
  </si>
  <si>
    <t xml:space="preserve">2019-17.07.2024 </t>
  </si>
  <si>
    <t>2019-2020</t>
  </si>
  <si>
    <t>2021 - 2023</t>
  </si>
  <si>
    <t>Доля граждан пользующихся услугами аренды автомобилей - 6%</t>
  </si>
  <si>
    <t>Протяженность выделенных полос для общественного транспорта - 30 км. в том числе 2021-2023</t>
  </si>
  <si>
    <t>2020</t>
  </si>
  <si>
    <t xml:space="preserve">2022 </t>
  </si>
  <si>
    <t>2023</t>
  </si>
  <si>
    <t>2024</t>
  </si>
  <si>
    <t>2025</t>
  </si>
  <si>
    <t>Администрация Центрального округа города Курска</t>
  </si>
  <si>
    <t>Администрация Железнодорожного округа города Курска</t>
  </si>
  <si>
    <t>Установка недостающих светофорных объектов, включая покупку материалов и мероприятия по обеспечению их работоспособности, в том числе на регулируемых пешеходных переходах, на основании данных топографического анализа и решений городской комиссии по обеспечению безопасности дорожного движения, а также светосигнальных устройств на аварийно-опасных участках улично-дорожной сети</t>
  </si>
  <si>
    <t>2019-2024</t>
  </si>
  <si>
    <t>Улучшение внешнего вида 3 мостов, в т.ч. в 2020г. - 1 ед., в 2021г. - 1 ед., в 2022г.-1 ед.</t>
  </si>
  <si>
    <t>Строительство тротуара от дома № 1А 
по улице Новомосковская до дома №2 
по ул. Росинка города Курска 
и прочие связанные с этим работы.</t>
  </si>
  <si>
    <t>2018-2019</t>
  </si>
  <si>
    <t xml:space="preserve">2018-2019 </t>
  </si>
  <si>
    <t xml:space="preserve"> Оценка уязвимости транспортной инфраструктуры города Курска,
 разработка планов обеспечения транспортной безопасности эксплуатируемых объектов, имеющих категорирование</t>
  </si>
  <si>
    <t>Реконструкция дороги общего пользования по ул. Карла Маркса на участке от Московской площади до улицы Хуторская; на участке от Светлого проезда до проспекта Победы и прочие связанные с этим расходы</t>
  </si>
  <si>
    <t>Реконструкция автомобильной дороги от пр-та Вячеслава Клыкова до ул. Сумская (дорога: пр-т Вячеслава Клыкова - областная больница с автомобильной парковкой, участок от ул. Сумской до областной клинической больницы) с обустройством кольцевого движения на перекрестке: пр-т Вячеслава Клыкова-пр-т Надежды Плевицкой и прочие связанные с этим расходы</t>
  </si>
  <si>
    <t>Реконструкция участка автомобильной дороги от ул. ВЧК до переходного моста через р. Тускарь</t>
  </si>
  <si>
    <t>Развитие дорожно-
транспортной сети</t>
  </si>
  <si>
    <t>Установка, замена и ремонт остановочных комплексов, ограждений и прочих элементов обустройства автомобильных дорог</t>
  </si>
  <si>
    <t xml:space="preserve">Обеспечение транспортной безопасности </t>
  </si>
  <si>
    <t>Комитет дорожного хозяйства города Курска, МКУ "УКС города Курск"</t>
  </si>
  <si>
    <t>Переход к "пересадочной" транспортной модели</t>
  </si>
  <si>
    <t>Увеличение парка автобусов на газомоторном топливе</t>
  </si>
  <si>
    <t xml:space="preserve"> Оценка уязвимости транспортной инфраструктуры города Курска,
 разработка планов обеспечения транспортной безопасности эксплуатируемых объектов, имеющих категорирование, оплата услуг по проведению проверок в целях аттестации сил обеспечения транспортной безопасности и прочие мероприятия по обеспечению безопасности объектов дорожного хозяйства</t>
  </si>
  <si>
    <t>2018</t>
  </si>
  <si>
    <t>Комитет жилищно-коммунального хозяйства города Курска,  МКУ "Городская инспекция ЖКХ"</t>
  </si>
  <si>
    <t>2027</t>
  </si>
  <si>
    <t>Комитет жилищно-коммунального хозяйства г.Курска, ОКУ «Курскавтодор»</t>
  </si>
  <si>
    <t>2024-2025</t>
  </si>
  <si>
    <t>2019-2022</t>
  </si>
  <si>
    <t>Выполнение ремонта и содержания инженерных сооружений, ливневых канализаций в нормативном состоянии,  лестничных ступеней и площадок, пешеходных переходов и прочие мероприятия в сфере дорожного хозяйства</t>
  </si>
  <si>
    <t xml:space="preserve">Улучшения внешнего вида </t>
  </si>
  <si>
    <t>Проведение ямочного, текущего, капитального ремонта дорог и тротуаров</t>
  </si>
  <si>
    <t>Проведение ямочного, текущего, капитального ремонта дорог и тротуаров,  оказание услуг по проведению строительного контроля на объектах ремонта автомобильных дорог города Курска</t>
  </si>
  <si>
    <t>Всего:</t>
  </si>
  <si>
    <t xml:space="preserve">Количество установленных светофорных объектов/светосигнальных устройств-28/40, в том числе по годам:
2016г. - 0/1; 2017г. -2/0; 2018г. - 1/16; 2019г. - 3/23; 2020г. -  4/0; 2021г. -  5/0; 2022г. -  9/0; 2023г. -  4/0
</t>
  </si>
  <si>
    <t>2026-2027</t>
  </si>
  <si>
    <t>2022</t>
  </si>
  <si>
    <t>Дорога по ул. Крымская с выходом
на улицу Энгельса</t>
  </si>
  <si>
    <t>«Автомобильная дорога по ул. Лысая Гора города Курска. Капитальный ремонт" и прочие связанные с этим расходы</t>
  </si>
  <si>
    <t>Выполнение проектно-сметной документации по объекту «Капитальный ремонт надземного пешеходного перехода, расположенного по адресу: г. Курск, ул. Дзержинского»</t>
  </si>
  <si>
    <t>Строительство, ремонт (капитальный, текущий) тротуаров по пр-ту Дериглазова и прочие мероприятия с этим связанные</t>
  </si>
  <si>
    <t xml:space="preserve">Капитальный ремонт автомобильных дорог по 1-му Весеннему переулку, 2-му Весеннему переулку, 3-му Весеннему переулку, 4-му Весеннему переулку, 1-му Молодежному переулку,1-му Молодежному проезду, 2-му Молодежному переулку г. Курска  </t>
  </si>
  <si>
    <t xml:space="preserve">Комитет жилищнор-коммунального хозяйства города Курска </t>
  </si>
  <si>
    <t>2018-2023</t>
  </si>
  <si>
    <t>2020-2023</t>
  </si>
  <si>
    <t>Почтовые расходы на отправку заказных писем лицам, получивших постановление об оплате административного штрафа, установленного законами субъектов РФ об административных правонарушениях, за нарушение муниципальных правовых актов, расходы, связанные с приобретением, настройкой программного обеспечения для администрирования штрафов автоматизированным способом и прочие с этим связанные расходы</t>
  </si>
  <si>
    <t>Всего, в т.ч.:</t>
  </si>
  <si>
    <t>Субсидия на приобретение основных средств, запасных частей для ремонта специальной техники (транспорта), спецодежды, автомобилей и спецмашин, временного перемещения и утилизации брошенных и иных бесхозяйных транспортных средств на территории города Курска, а также прочие расходы связаные с органащией парковочного пространства</t>
  </si>
  <si>
    <t>Ремонт пешеходных мостов города Курска                  ( капитальный и текущий) и прочие связанные с этим расходы</t>
  </si>
  <si>
    <t>4.97</t>
  </si>
  <si>
    <t>4.98</t>
  </si>
  <si>
    <t>Обеспечение ввода в эксплуатацию объектов, незавершенных строительством</t>
  </si>
  <si>
    <t>3.20</t>
  </si>
  <si>
    <t>Субсидия на капитальные вложения в объекты муниципальной собственности: "На технологическое перевооружение газовой котельной, расположенной по адресу: г. Курск, ул. 2-я Литовская, д. 2/2, находящейся в оперативном управлении МБУ "СМЭП г. Курска"</t>
  </si>
  <si>
    <t xml:space="preserve"> Департамент пассажирского транспорта г.Курска в 2021 году ликвидирован в  соответствии с Законом Курской области от 03.11.2021  №94-ЗКО  "О перераспределении полномочий между органами местного самоуправления городского округа "Город Курск" и органами государственной власти Курской области по организации регулярных перевозок пассажиров и багажа автомобильным транспортом и городским наземным электрическим транспортом"</t>
  </si>
  <si>
    <t>Сохранение не менее 30 социально значимых маршрутов 
(в том числе по МУП "Курскэлектротранс" и МУП "ПАТП г. Курска")</t>
  </si>
  <si>
    <t>Сохранение не менее 30 социально значимых маршрутов
(в том числе по МУП "Курскэлектротранс" и МУП "ПАТП г. Курска")</t>
  </si>
  <si>
    <t>2016- 2020,  первое  полугодие 2022</t>
  </si>
  <si>
    <t>Департамент пассажирского транспорта г. Курска совместно с МУП "Курскэлектротранс", МУП "ПАТП г.Курска" до 2021 г., Комитет дорожного хозяйства города Курска первое  полугодие 2022 г.</t>
  </si>
  <si>
    <t>2016, 2018, 2021</t>
  </si>
  <si>
    <t>Поставка 8 ед. автобусов малого класса в 2017 году в лизинг (оплата с 2017  по 2020 г. включительно)</t>
  </si>
  <si>
    <t>Поставка 5 ед. троллейбусов в 2019 году (оплата с 2018 по 2020 г. включительно)</t>
  </si>
  <si>
    <t>Повышение информированности населения города о необходимости соблюдения Правил дорожного движения. Проведение 150 выступлений ежегодно</t>
  </si>
  <si>
    <t>Определение мест концентрации дорожно-транспортных  происшествий на улично-дорожной сети г.Курска, разработка мероприятий по сокращению аварийности, предложений по улучшению транспортно-эксплуатационных показателей улично-дорожной сети для рассмотрения на городской комиссии по обеспечению безопасности дорожного движения</t>
  </si>
  <si>
    <t>не требует финанси-рования</t>
  </si>
  <si>
    <t>Комитет жилищно-коммунального хозяйства г.Курска, комитет дорожного хозяйства города Курска по 17.07.2024,  департамент пассажирского транспорта г. Курска по 2021 год, отдел ГИБДД УМВД России по г.Курску</t>
  </si>
  <si>
    <t>Количество обследованных остановочных пунктов - не менее 638 ежегодно</t>
  </si>
  <si>
    <t>Проведение инструктажа водителей по эксплуатации подвижного состава в осенне-зимний и весенне-летний периоды</t>
  </si>
  <si>
    <t>2016-2021
(март, сентябрь)</t>
  </si>
  <si>
    <t xml:space="preserve">Количество конкурсов профессионального мастерства водителей - 17 (с 2016 по 2019г. - не менее 3 ежегодно, с 2020 по 2021г. - не менее 1 ежегодно)
</t>
  </si>
  <si>
    <t xml:space="preserve">Ежегодно с 2021 </t>
  </si>
  <si>
    <t>Ежегодно с 2021</t>
  </si>
  <si>
    <t>Количество реконструированных и модернизированных светофорных объектов – 28 (в 2019 г. - 2, 2020 г. -8, 2021 г. -9, 2022 г. -5, 2023 г. -4)</t>
  </si>
  <si>
    <t>Установка недостающих элементов автоматизированных систем управления дорожным движением, в том числе элементов систем передачи данных (с обеспечением автоматизированного управления светофорными объектами  через АСУДД, установка дополнительных и пешеходных светофоров на существующие, установка звуковых сигналов, замена контроллеров, реле и т.п.), включая покупку материалов и мероприятия  по обеспечению их работоспособности, на основании решений городской комиссии по обеспечению безопасности дорожного движения</t>
  </si>
  <si>
    <t xml:space="preserve">2018, 2019 </t>
  </si>
  <si>
    <t xml:space="preserve">Количество разработанных проектов организации дорожного движения и КСОДД  в 2025 г. - 1 </t>
  </si>
  <si>
    <t>х</t>
  </si>
  <si>
    <t>Площадь нанесенной дорожной разметки -218,9 тыс.кв.м. (в 2016 г. - 52 тыс. кв.м; в 2017г. - 40  тыс. кв.м.; в 2018г. - 38 тыс. кв.м; в 2019г. - 43,3 тыс. кв.м; в 2020 г. 39,1 тыс. кв.м.; с 2021г. -3тыс. кв.м.; 2022г.-2,0 тыс. кв.м.;  2023г.-1,5 тыс. кв.м.)</t>
  </si>
  <si>
    <t>Количество установленных дорожных знаков-3 826 шт., в том числе по годам:
2016 г. - 108; 2017 г. - 111; 2018 г. - 377; 2019 г. - 425; 2020 г. - 470; 2021 г. -870; 2022 г. -995; 2023 г. - 470</t>
  </si>
  <si>
    <t>Реконструкция дороги общего пользования по ул. Бойцов 9-й Дивизии от  ул. Звездная до ул.50 лет Октября г.Курска и прочие связанные с этим расходы</t>
  </si>
  <si>
    <t>2018г., 2020-
2021</t>
  </si>
  <si>
    <t>Развитие дорожно-
транспортной сети. Строительство 1 очереди дороги в 2019 году протяженностью 1,8075 км., 
2 очереди дороги в 2020 году протяженностью 
0,6005 км.</t>
  </si>
  <si>
    <t>Обеспечение безопасности дорожного движения, проектно-изыскательские работы в 2020 г.  подземных пешеходных переходов  - 5 шт., капитальный ремонт в 2021 г.</t>
  </si>
  <si>
    <t>Строительство магистральной улицы - проспект Дружбы и улица Просторная в Северо-Западном районе г.Курска (I и 2 очереди) и прочие связанные с этим расходы</t>
  </si>
  <si>
    <t xml:space="preserve">Развитие дорожно-
транспортной сети. Ввод в эксплуатацию в 2020 году дороги протяженностью 3,32 км 
(I очередь - 1,96 км., 
II очередь - 1,36 км.)
</t>
  </si>
  <si>
    <t>Развитие дорожно-
транспортной сети. Проектирование в 2018-2020 годах дороги протяженностью 0,117 км.</t>
  </si>
  <si>
    <t>Обеспечение безопасности дорожного движения. Проектирование  в 2018-2019 годах участка дороги на подходах к железнодорожному переезду протяженностью 0,4 км.</t>
  </si>
  <si>
    <t xml:space="preserve">2020-2021 </t>
  </si>
  <si>
    <t>Корректировка проектно-сметной документации.Обеспечение безопасности дорожного движения, путем реконструкции дороги 
протяженностью 3,6 км.</t>
  </si>
  <si>
    <t xml:space="preserve">Проектно-изыскательские работы в 2021-2023 г. Обеспечение безопасности дорожного движения, протяженность участка реконструкции - 650 м.  </t>
  </si>
  <si>
    <t xml:space="preserve">Проектно-изыскательские работы в 2020 г. Обеспечение безопасности дорожного движения путем реконструкции дороги протяженностью 1,586 км.
</t>
  </si>
  <si>
    <t>Строительство автомобильной дороги между проспектом Надежды Плевицкой и проспектом Вячеслава Клыкова в г. Курске (1-й и 2-й этапы) и прочие связанные с этим расходы</t>
  </si>
  <si>
    <t>Обеспечение безопасности дорожного движения, путем ремонта автомобильной дороги протяженностью 0,845 км.</t>
  </si>
  <si>
    <t>Обеспечение безопасности дорожного движения, путем ремонта автомобильной дороги протяженностью 2,45 км.</t>
  </si>
  <si>
    <t>Обеспечение безопасности дорожного движения, путем ремонта автомобильной дороги протяженностью 1,7 км.</t>
  </si>
  <si>
    <t>Обеспечение безопасности дорожного движения, путем ремонта автомобильной дороги протяженностью 2,18 км.</t>
  </si>
  <si>
    <t>Обеспечение безопасности дорожного движения, путем ремонта автомобильной дороги протяженностью 0,47 км.</t>
  </si>
  <si>
    <t>Обеспечение безопасности дорожного движения, путем ремонта автомобильной дороги протяженностью 0,398 км.</t>
  </si>
  <si>
    <t>Обеспечение безопасности дорожного движения, путем ремонта автомобильной дороги протяженностью 5,357 км.</t>
  </si>
  <si>
    <t>Обеспечение безопасности дорожного движения, путем ремонта автомобильной дороги протяженностью 0,81 км.</t>
  </si>
  <si>
    <t>Обеспечение безопасности дорожного движения, путем ремонта автомобильной дороги протяженностью 1,1 км.</t>
  </si>
  <si>
    <t>Обеспечение безопасности дорожного движения, путем ремонта автомобильной дороги протяженностью 0,235 км.</t>
  </si>
  <si>
    <t>Проектно-изыскательские работы в 2021г. Обеспечение безопасности дорожного движения путем реконструкции пешеходной части (тротуара) - 4,5 км. и прочие расходы</t>
  </si>
  <si>
    <t>Развитие дорожно-транспортной сети. Проектирование  в 2021 г. дороги протяженностью 0,241 км.</t>
  </si>
  <si>
    <t>Площадь  отремонтированных  тротуаров не менее 1267 м2 ; остановочный павильон - 1 шт.</t>
  </si>
  <si>
    <t>Площадь  отремонтированных  участков тротуаров не менее 563,87 кв. м.; площадь отремонтированных съездов не менее 475,2 кв. м.</t>
  </si>
  <si>
    <t xml:space="preserve">2021-2023 </t>
  </si>
  <si>
    <t>Проектно-изыскательские работы 2021-2023 г. Обеспечение безопасности дорожного движения, путем реконструкции дороги - 0,805 км.</t>
  </si>
  <si>
    <t>Реконструкция тротуара по ул. Пучковка, ул. Кавказская города Курска (на участке от улицы Н. Казацкой до дома № 17В по улице Пучковка) и прочие связанные с этим расходы</t>
  </si>
  <si>
    <t>Капитальный ремонт улично-дорожной сети города Курска (в том числе тротуаров), устройство недостающих площадок для остановки и стоянки автомобилей и прочие связанные с этим расходы (в том числе около медицинских учреждений)</t>
  </si>
  <si>
    <t>Протяженность отремонтированных  тротуаров не менее 0,6697 км., количество парковочных мест, не менее 7 шт. Увеличение пропускной способности автомобильных дорог вблизи медицинских учреждений</t>
  </si>
  <si>
    <t>2020-2022</t>
  </si>
  <si>
    <t>Обеспечение чистоты и надлежащего санитарного состояния на дорогах и тротуарах площадью  3338 тыс. кв. м.  ежегодно</t>
  </si>
  <si>
    <t>Улучшение состояния 120 тыс. кв. м. дорожного полотна автомобильных дорог и  тротуаров в городе, с 2020-2022гг. - не менее 40 тыс. кв. м.</t>
  </si>
  <si>
    <t xml:space="preserve">Поддержание в надлежащем состоянии дорожных ограждений  - ежегодно по  14576 кв. м. ограждений  </t>
  </si>
  <si>
    <t>Обеспечение чистоты на газонах вдоль дорог в городе по 2147,6  тыс кв. м. ежегодно</t>
  </si>
  <si>
    <t>Выполнение ремонта и содержания инженерных сооружений, содержание ливневой канализации в нормативном состоянии, ремонт лестничных ступеней и площадок и прочих мероприятий в сфере дорожного хозяйства</t>
  </si>
  <si>
    <t>Приведение колодцев и ливнеприемников в нормативное состояние, а также дорог в местах расположения 570 колодцев и ливнеприемников, в т.ч.  2021-2023гг.- не менее 190 шт. ежегодно</t>
  </si>
  <si>
    <t>Ремонт асфальтобетонного покрытия проезда по ул. Крюкова в районе домов №№ 16, 16А, 16Г, ремонт проезда по пр-ту Вячеслава Клыкова в районе домов №№ 1, 3, 5, ремонт асфальтобетонного покрытия проезда и тротуара в районе ДК «Лира»</t>
  </si>
  <si>
    <t>«Автомобильная дорога от проспекта Вячеслава Клыкова до улицы Сумская с обустройством кольцевого движения на пересечении улиц проспект Вячеслава Клыкова - проспект Надежды Плевицкой в городе Курске. Реконструкция"и прочие связанные с этим расходы</t>
  </si>
  <si>
    <t>Проектно-изыскательские работы  c 2021- 2023гг. Обеспечение безопасности дорожного движения, путем реконструкции  перекрестка -1377 м .</t>
  </si>
  <si>
    <t>2021, 2023</t>
  </si>
  <si>
    <t>Ремонт "Тротуар по ул. Звездная в городе Курске"</t>
  </si>
  <si>
    <t>Ремонт "Тротуар по ул. Краснополянская в городе Курске"</t>
  </si>
  <si>
    <t>Ремонт "Тротуар, техническая полоса по ул.  2-я Новоселовка в городе Курске"</t>
  </si>
  <si>
    <t>Ремонт "Тротуар по ул. 3-я Пушкарная в городе Курске"</t>
  </si>
  <si>
    <t>Выполнение проектно-сметной документации по объекту «Капитальный ремонт подземных пешеходных переходов, расположенных по адресу: г. Курск, пр. Кулакова» (ул. Черняховского, пл. Рокоссовского, ул.Народная)</t>
  </si>
  <si>
    <t>Выполнение работ по ремонту конусов на объекте "Мост автомобильный через р.Тускарь" (ул.Перекальского) в г.Курске</t>
  </si>
  <si>
    <t>Анализ общественного мнения для учета проблемы "последней мили" (сложность дойти до остановки общественного транспорта из-за разного рода препятствий на пути: необходимость подъемов и спусков, пересечение объектов нестационарной торговли, долгое время в пути, наличие светофоров и др.)</t>
  </si>
  <si>
    <t>Разработка проетно-сметной документации на ремонт тротуаров по улицам города Курска (ул. Радищева, ул. Кирова, ул. Золотая, ул. Почтовая,ул. Павлова, ул. Гоголя, проезд от улицы Ленина до улицы Радищева и т.д)</t>
  </si>
  <si>
    <t xml:space="preserve">Обеспечение безопасности дорожного движения путем расширения  дороги до 4 полос движения (по 2 полосы в  каждом направлении). </t>
  </si>
  <si>
    <t>Выполнение проектных работ на текущий ремонт надземного пешеходного перехода по улице Дзержинского города Курска и прочие связанные с этим работы</t>
  </si>
  <si>
    <t>Проектные работы в 2022- 2023г. Обеспечение безопасности дорожного движения путем строительства тротуара</t>
  </si>
  <si>
    <t>Проектные работы в 2022г. Обеспечение безопасности дорожного движения путем текущего ремонта надземного пешеходного перехода</t>
  </si>
  <si>
    <t>Обеспечение безопасности дорожного движения путем строительства тротуара в 2026 году -1,3 км. СМР - 2026 г.</t>
  </si>
  <si>
    <t>Капитальный ремонт автомобильных дорог по ул. Березовая, ул. 8-й Лог, пер. 1-й Березовый в городе Курске и прочие связанные с этим расходы</t>
  </si>
  <si>
    <t>Ремонт внутриквартальных проездов в городе Курске и прочие связанные с этим расходы</t>
  </si>
  <si>
    <t>Устройство въездного знака в город Курск</t>
  </si>
  <si>
    <t>Обеспечение безопасности дорожного движения   (2 знака)</t>
  </si>
  <si>
    <t>Ремонт автомобильных дорог общего пользования местного значения города Курска по улице Ленина, ул. Карла Маркса (участок от ул. Светлой до пр-та Победы, от ул. Хуторской до Московской площади, Московская площадь и кольцо), проезд от улицы Марата до улицы Урицкого</t>
  </si>
  <si>
    <t xml:space="preserve">Обеспечение безопасности дорожного движения и улучшения транспортного эксплутационного состояния       </t>
  </si>
  <si>
    <t>организация платного парковочного пространства на территории города Курка не менее 1082 машиномест 2022-2023 г.г.</t>
  </si>
  <si>
    <t xml:space="preserve">Субсидия на иные цели
капитальный ремонт,  субсидия приобретение основных средств, запасных частей для ремонта специальной техники (транспорта), спецодежды, автомобилей и спецмашин, прочие расходы  в целях организации парковочного пространств и временного перемещения и утилизации брошенных и иных бесхозяйных транспортных средств на территории города Курска
</t>
  </si>
  <si>
    <t>Субсидия на иные цели
капитальный ремонт,  субсидия приобретение основных средств, запасных частей для ремонта специальной техники (транспорта), спецодежды, автомобилей и спецмашин, прочие расходы  в целях организации парковочного пространств и временного перемещения и утилизации брошенных и иных бесхозяйных транспортных средств на территории города Курска</t>
  </si>
  <si>
    <t>Автомобильные дороги по улицам Хомутовская, Линецкая, Любажская, Дмитриевская, переулкам 1-й Любажский, 2-й Любажский, 3-й Любажский, 1-й Линецкий, 2-й Линецкий, проезду Дмитриевский в  г. Курске (капитальный ремонт) и прочие связанные с этим расходы</t>
  </si>
  <si>
    <t xml:space="preserve">Проектно-изыскательские работы, капитальный ремонт подземных пешеходных переходов и прочие связанные с этим расходы
</t>
  </si>
  <si>
    <t>Модернизация автоматизированной информационной системы управления платного парковочного пространства, расположенного на автомобильных дорогах общего пользования местного значения города Курска, прочие связанные с этим работы</t>
  </si>
  <si>
    <t xml:space="preserve">Проведение прочих мероприятий по текущему ремонту, капитальному ремонту и содержанию </t>
  </si>
  <si>
    <t>Мероприятия по ремонту автомобильных дорог города Курска в рамках национального проекта «Безопасные  качественные  дороги» согласно Приложению 1.1., оказание услуг по проведению строительного контроля на объектах ремонта автомобильных дорог общего пользования местного значения города Курска в рамках национального проекта "Безопасные качественные дороги"и прочие связанные с этим расходы</t>
  </si>
  <si>
    <t>Улучшения внешнего вида и надежности функционирования объектов дорожного хозяйства</t>
  </si>
  <si>
    <t>Развитие дорожно-транспортной сети. капитальный ремонт автомобильных дорог протяженностью  4,152 км. в том числе в 2024 г. - 1,304 км.; 2025 г. - 1,493 км. (5 705,8 м2); 2026 г. - 1,355 км. (6 399 м2).</t>
  </si>
  <si>
    <t>Количество составленных актов обследования - не менее 2 ежегодно</t>
  </si>
  <si>
    <t>Отдел ГИБДД УМВД России по г.Курску, комитет жилищно-коммунального хозяйства г.Курска, департамент пассажирского транспорта г. Курска, МУП «ПАТП г.Курска», МУП «Курскэлектротранс»</t>
  </si>
  <si>
    <t>Наличие оборудованных кабинетов по безопасности дорожного движения в транспортных предприятиях. Повышение качества и безопасности транспортных услуг</t>
  </si>
  <si>
    <t>Предоставление субсидии МБУ "СМЭП г.Курска" на финансовое обеспечение выполнения муниципального задания по проведению работ, связанных с организацией дорожного движения (содержание МБУ "СМЭП г.Курска") и субсидии на иные цели на оплату прочих расходов, в том числе по исполнительным листам</t>
  </si>
  <si>
    <t>Предоставление субсидии МБУ "СМЭП г.Курска" на финансовое обеспечение выполнения муниципального задания по проведению работ, связанных с организацией дорожного движения (содержание МБУ "СМЭП г.Курска") и субсидии на иные цели на оплату прочих расходов</t>
  </si>
  <si>
    <t>2028</t>
  </si>
  <si>
    <t>Ввод в эксплуатацию незавершенных строительством объектов в 2026 году - 1 объект</t>
  </si>
  <si>
    <t>2024-2028</t>
  </si>
  <si>
    <t>Содержание автомобильных дорог общего пользования местного значения и искусственных сооружений в летний и зимний периоды и прочие связанные с этим расходы, в том числе освобождение проезжей части и земельного полотна от объектов препятствующих проезду транспортных средств, обеспечение перемещения и мест для стоянки для временного хранения бесхозных (брошенных) транспортных средств на территории города Курска</t>
  </si>
  <si>
    <t>Задача 5. Организация парковочного пространства  и временного перемещения и утилизации брошенных и иных бесхозяйных транспортных средств
на территории города Курска</t>
  </si>
  <si>
    <t>Количество установленных светофорных объектов/светосигнальных устройств - 12/0, в том числе по годам: 2024г. -  4/0; 2025г. -  4/0; 2026г. -  4/0.</t>
  </si>
  <si>
    <t>Площадь нанесенной дорожной разметки - 4,5 тыс.кв.м. в том числе: 2024 год - 1,5 тыс. кв.м; 2025 год - 1,5 тыс. кв.м;  2026 год - 1,5 тыс. кв.м.</t>
  </si>
  <si>
    <t>Количество реконструированных и модернизированных светофорных объектов – 23 ( 2024 г. -8, 2025 г. -10, 2026 г. - 5)</t>
  </si>
  <si>
    <t>Количество установленных дорожных знаков - 1759 ед., в том числе по годам:
2024 г. - 470; 2025 г.- 1039; 2026 г. - 250.</t>
  </si>
  <si>
    <t xml:space="preserve">Обеспечение своевременного обслуживания и ремонта не менее 123 светофорных объектов с 2016 по 2018 г. и  не менее 153 светофорных объектов с 2019 по 2024 г.; с 2025 по 2026 г. не менее 179 ед. </t>
  </si>
  <si>
    <t>Обеспечение своевременного обслуживания и ремонта не менее 2000 дорожных знаков с 2016 по 2018 гг. и  не менее 2500 дорожных знаков в 2019 г.; не менее 3000 с 2020 по 2026 гг.</t>
  </si>
  <si>
    <t>Выполнение работ по выявлению нарушений парковки транспортных средств не менее 10 000 ед.</t>
  </si>
  <si>
    <t>Содержание автомобильных дорог общего пользования местного значения и искусственных сооружений в летний и зимний периоды и прочие связанные с этим расходы</t>
  </si>
  <si>
    <t>2025-2026</t>
  </si>
  <si>
    <t>Площадь нанесенной дорожной разметки в 2020 г.-42 500 кв.м; в 2021 г.- 9 481,9 кв.м.; в 2022 г. - 22 094,82 кв. м.; 2023 г.  - 30 000,00 кв. м.; 2025 г. - 45 327,01 кв.м.; 2026 г. -30 000 кв.м.</t>
  </si>
  <si>
    <t>Приведение колодцев и ливнеприемников в нормативное состояние, а также дорог в местах расположения 570 колодцев и ливнеприемников, в т.ч.  2024-2026гг.- не менее 190 шт. ежегодно</t>
  </si>
  <si>
    <t>Содержание 11 пешеходных переходов, ежегодно с 2025-2026 гг.</t>
  </si>
  <si>
    <t>2024, 2026-2027</t>
  </si>
  <si>
    <t>Протяженность велосипедных дорожек 2024 г.- 0,715 км., 2026-2027 г.г. по 1 км. ежегодно.</t>
  </si>
  <si>
    <t>Улучшение внешнего вида 3 подземных переходов, в т.ч.: в 2024 г. - 1 ед.; 2025 г. -1 ед.; 2026 г. - 1 ед.</t>
  </si>
  <si>
    <t>Обеспечение надлежащего состояния  дорог, тротуаров, подземных и надземных переходов площадью  не менее 400 кв. м.; перемещение и утилизации брошенных и иных бесхозяйных транспортных средств на территории города Курска не менее 8 единиц</t>
  </si>
  <si>
    <t>Протяженность выделенных полос для общественного транспорта - 10 км. в том числе 2025-2028</t>
  </si>
  <si>
    <t>2025-2028</t>
  </si>
  <si>
    <t>Увеличение зоны платных парковок к уровню 2023 года, % в том числе по годам: 2024 г. - 100%; 2025 г.  - 100%; 2026 г. - 102,3%, 2027 г.-2028 г. -108,6%.</t>
  </si>
  <si>
    <t xml:space="preserve"> 2016-2019</t>
  </si>
  <si>
    <t>2024-2026 (II-IV кварталы)</t>
  </si>
  <si>
    <t>2020-2023 (II-IV кварталы)</t>
  </si>
  <si>
    <t>Согласно плану, утвержденному городской комиссией по обеспечению безопасности дорожного движения                         2016-2026</t>
  </si>
  <si>
    <t>Согласно плану, утвержденному городской комиссией по обеспечению безопасности дорожного движения                        2019-2026</t>
  </si>
  <si>
    <t>Согласно плану, утвержденному городской комиссией по обеспечению безопасности дорожного движения                        2016-2026</t>
  </si>
  <si>
    <t>Согласно плану, утвержденному городской комиссией по обеспечению безопасности дорожного движения                               2016-2028</t>
  </si>
  <si>
    <t>2016-2026</t>
  </si>
  <si>
    <t>Обеспечение пропускной способности дождевых и талых вод на 4 500 п.м ливневой канализации, 2024г.-1 500 п.м., 2025 - 2026гг. по 1 500 п.м. ежегодно</t>
  </si>
  <si>
    <t xml:space="preserve">Улучшение внешнего вида  21 лестниц, в т.ч.  2024- 2026гг. ежегодно  не менее 7 лестниц </t>
  </si>
  <si>
    <t>развитие предложений по развитию инфраструктуры для индивидуального электротранспорта, объединению данной инфраструктуры с городской сетью велодорожек</t>
  </si>
  <si>
    <t>2024, 2026-2028</t>
  </si>
  <si>
    <t xml:space="preserve">Развитие дорожно-транспортной сети. Реконструкция участка автомобильной дороги в 2026 году - 0,7 км. </t>
  </si>
  <si>
    <t>4.99</t>
  </si>
  <si>
    <t>Строительство автомобильной дороги к детскому саду, расположенному по ул. Вадима Кирпиченко в городе Курске</t>
  </si>
  <si>
    <t>Осуществление видео и фотофиксации нарушений на платном парковочном пространстве</t>
  </si>
  <si>
    <t>Формирование предложений по включению в региональный проект "Региональная и местная дорожная сеть" (Курская область) мероприятий по строительству велопешеходной инфраструктуры</t>
  </si>
  <si>
    <t>2026-2028</t>
  </si>
  <si>
    <t>Строительство автомобильной дороги в городе Курске протяженностью - 0,85 км.</t>
  </si>
  <si>
    <t>Обеспечение перевозчиков, осуществляющих регулярные перевозки по муниципальным маршрутам, необходимыми документами в соответствии с Федеральным законом от 13.07.2015 №220-ФЗ</t>
  </si>
  <si>
    <t>Количество проведенных инструктажей водителей - 90 (не менее 10 ежегодно)</t>
  </si>
  <si>
    <t>Количество проведенных акций (не менее 4 ежегодно) начиная с 2021 г.</t>
  </si>
  <si>
    <t>Количество проведенных мероприятий (не менее 4 ежегодно) начиная с 2021 г.</t>
  </si>
  <si>
    <t>Количество публикаций (не менее 4 ежегодно) начиная с 2021 г.</t>
  </si>
  <si>
    <t>Количество проведенных мероприятий (не менее 2 ежегодно) начиная с 2021 г.</t>
  </si>
  <si>
    <t>Развитие дорожно-
транспортной сети, разработка в 2018 году проектно-сметной документации.
Обеспечение безопасности дорожного движения. Реконструкция дороги в 2018-2019 гг.  в районе многоквартирной жилой застройки по проспекту А.Ф. Дериглазова протяженностью 1,6 км</t>
  </si>
  <si>
    <t>Сокращение издержек и повышение технико- экономических показателей за счет внедрения современного оборудования  и увеличения срока эксплуатации объекта</t>
  </si>
  <si>
    <t xml:space="preserve">Корректировка проектно-сметной документации в 2020г., выплата возмещения за изымаемое имущество на основании заключенных соглашений: в 2020г. -4 соглашения, в 2021г. - 3 соглашения. Обеспечение безопасности дорожного движения путем расширения  дороги до 4 полос движения (по 2 полосы в  каждом направлении). Протяженность участка реконструкции  0,6 км. Выплата возмещения за изымаемое имущество
</t>
  </si>
  <si>
    <t>Обеспечение безопасности дорожного движения, протяженность участка реконструкции 2026-2027 годы - 1,24 км</t>
  </si>
  <si>
    <t>Развитие дорожно-транспортной сети. Капитальный ремонт автомобильной дороги протяженностью 1,6 км</t>
  </si>
  <si>
    <t>Развитие дорожно-транспортной сети. Проектирование в 2018-2019 годах дороги  протяженностью 1,045 км</t>
  </si>
  <si>
    <t>Развитие дорожно-транспортной сети, обеспечение безопасности дорожного движения. Реализация  в 2018-2019 гг.  1 этапа строительства за счет средств инвестора с последующей передачей объекта в муниципальную собственность в рамках заключенного соглашения о сотрудничестве № 15/05.2.1-28 от 16.02.2017г. Реализация в 2027 г.  2 этапа  строительства дополнительных 2 полос дороги протяженностью 1,09322 км</t>
  </si>
  <si>
    <t>Доведение доли автомобильных дорог города Курска, входящих в Курскую городскую агломерацию, соответствующих нормативным требованиям, в их общей протяженности (526,6 км) до 80%/278,55 км к 2024 году</t>
  </si>
  <si>
    <t>Обеспечение надлежащего состояния  дорог, тротуаров, подземных и надземных переходов площадью  не менее 400 кв. м. ежегодно</t>
  </si>
  <si>
    <t>Обеспечение безопасности дорожного движения, путем реконструкции  перекрестка -1,8 км</t>
  </si>
  <si>
    <t xml:space="preserve">Создание транспортной инфраструктуры в новых районах </t>
  </si>
  <si>
    <t xml:space="preserve">Развитие дорожно-
транспортной сети, капитальный ремонт автомобильной дороги протяженностью - 1,5 км. </t>
  </si>
  <si>
    <t xml:space="preserve">Обеспечение безопасности дорожного движения                                                                          (2 пешеходных моста)   </t>
  </si>
  <si>
    <t xml:space="preserve">Организация платного парковочного пространства на территории города Курка 484 паркомест 2027г., перемещения и утилизации брошенных и иных бесхозяйных транспортных средств на территории города Курска не менее 10 единиц </t>
  </si>
  <si>
    <t>Перемещение и утилизации брошенных и иных бесхозяйных транспортных средств на территории города Курска не менее 8 единиц ежегодно</t>
  </si>
  <si>
    <t>Постановление об оплате административного штрафа, установленного закономи субъектов РФ об административных правонарушениях не менее 1000 шт.</t>
  </si>
  <si>
    <t>Администрация Центрального округа города Курска, Администрация Железнодорожного округа города Курска</t>
  </si>
  <si>
    <t>Не требует финансирования</t>
  </si>
  <si>
    <t>не требует финансирования</t>
  </si>
  <si>
    <t>Количество светофорных объектов, управляемых ИТС в 2020-2024 гг. не менее 5 шт. ежегодно, 2025 -2026 гг. - 35 шт. (ввод в эксплуатацию в 2026 году)</t>
  </si>
  <si>
    <t xml:space="preserve">Улучшение  состояния 336,0755  тыс. кв. м. дорожного полотна автомобильных дорог и  тротуаров в городе, в том числе: 2024 - 22,795 тыс.кв. м.; 2025 - 197,879 тыс. м2; 2026 - не менее 115,4015 тыс. кв. м.  </t>
  </si>
  <si>
    <t xml:space="preserve">ПРИЛОЖЕНИЕ 3                                                                                                                              к постановлению                                                                         Администрации города Курска                                                                                                                от «02» февраля 2026 года                                                                                                         № 46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</si>
</sst>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"/>
    <numFmt numFmtId="166" formatCode="#,##0.0"/>
    <numFmt numFmtId="167" formatCode="#,##0.00\ _₽"/>
    <numFmt numFmtId="168" formatCode="#,##0.0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1252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363">
    <xf numFmtId="0" fontId="0" fillId="0" borderId="0" xfId="0"/>
    <xf numFmtId="0" fontId="4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center" vertical="center"/>
    </xf>
    <xf numFmtId="166" fontId="13" fillId="0" borderId="14" xfId="1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166" fontId="7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21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 wrapText="1"/>
    </xf>
    <xf numFmtId="166" fontId="21" fillId="0" borderId="2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 wrapText="1"/>
    </xf>
    <xf numFmtId="2" fontId="25" fillId="0" borderId="2" xfId="0" applyNumberFormat="1" applyFont="1" applyBorder="1" applyAlignment="1">
      <alignment horizontal="center" vertical="center" wrapText="1"/>
    </xf>
    <xf numFmtId="166" fontId="23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166" fontId="13" fillId="0" borderId="14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13" fillId="0" borderId="2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vertical="center" wrapText="1"/>
    </xf>
    <xf numFmtId="4" fontId="7" fillId="0" borderId="14" xfId="0" applyNumberFormat="1" applyFont="1" applyBorder="1" applyAlignment="1">
      <alignment vertical="center" wrapText="1"/>
    </xf>
    <xf numFmtId="166" fontId="8" fillId="0" borderId="6" xfId="0" applyNumberFormat="1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4" fontId="9" fillId="0" borderId="14" xfId="0" applyNumberFormat="1" applyFont="1" applyBorder="1" applyAlignment="1">
      <alignment horizontal="center" vertical="center" wrapText="1"/>
    </xf>
    <xf numFmtId="4" fontId="9" fillId="0" borderId="14" xfId="0" applyNumberFormat="1" applyFont="1" applyBorder="1" applyAlignment="1">
      <alignment vertical="center" wrapText="1"/>
    </xf>
    <xf numFmtId="166" fontId="7" fillId="0" borderId="14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/>
    </xf>
    <xf numFmtId="2" fontId="21" fillId="0" borderId="14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left" vertical="center" wrapText="1"/>
    </xf>
    <xf numFmtId="166" fontId="7" fillId="0" borderId="1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0" fillId="0" borderId="2" xfId="0" applyBorder="1"/>
    <xf numFmtId="49" fontId="7" fillId="0" borderId="2" xfId="0" applyNumberFormat="1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1" fontId="7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/>
    <xf numFmtId="168" fontId="0" fillId="0" borderId="2" xfId="0" applyNumberFormat="1" applyBorder="1"/>
    <xf numFmtId="0" fontId="21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166" fontId="2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21" fillId="0" borderId="17" xfId="0" applyFont="1" applyBorder="1" applyAlignment="1">
      <alignment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166" fontId="2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6" fontId="7" fillId="0" borderId="3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166" fontId="6" fillId="0" borderId="1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166" fontId="8" fillId="0" borderId="14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vertical="center" wrapText="1"/>
    </xf>
    <xf numFmtId="166" fontId="7" fillId="0" borderId="3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/>
    </xf>
    <xf numFmtId="166" fontId="7" fillId="0" borderId="14" xfId="0" applyNumberFormat="1" applyFont="1" applyBorder="1" applyAlignment="1">
      <alignment horizontal="center" vertical="center"/>
    </xf>
    <xf numFmtId="166" fontId="7" fillId="0" borderId="12" xfId="0" applyNumberFormat="1" applyFont="1" applyBorder="1" applyAlignment="1">
      <alignment horizontal="center" vertical="center" wrapText="1"/>
    </xf>
    <xf numFmtId="166" fontId="7" fillId="0" borderId="14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166" fontId="8" fillId="0" borderId="2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vertical="center" wrapText="1"/>
    </xf>
    <xf numFmtId="166" fontId="23" fillId="0" borderId="14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/>
    </xf>
    <xf numFmtId="166" fontId="25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66" fontId="9" fillId="0" borderId="6" xfId="0" applyNumberFormat="1" applyFont="1" applyBorder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/>
    </xf>
    <xf numFmtId="166" fontId="6" fillId="0" borderId="14" xfId="0" applyNumberFormat="1" applyFont="1" applyBorder="1" applyAlignment="1">
      <alignment horizontal="center" vertical="center"/>
    </xf>
    <xf numFmtId="166" fontId="25" fillId="0" borderId="2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166" fontId="7" fillId="0" borderId="9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vertical="center" wrapText="1"/>
    </xf>
    <xf numFmtId="166" fontId="9" fillId="0" borderId="6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4" fontId="25" fillId="0" borderId="2" xfId="0" applyNumberFormat="1" applyFont="1" applyBorder="1" applyAlignment="1">
      <alignment horizontal="center" vertical="center" wrapText="1"/>
    </xf>
    <xf numFmtId="4" fontId="25" fillId="0" borderId="2" xfId="0" applyNumberFormat="1" applyFont="1" applyBorder="1" applyAlignment="1">
      <alignment horizontal="center" vertical="center"/>
    </xf>
    <xf numFmtId="0" fontId="24" fillId="0" borderId="0" xfId="0" applyFont="1" applyAlignment="1">
      <alignment wrapText="1"/>
    </xf>
    <xf numFmtId="0" fontId="7" fillId="0" borderId="2" xfId="0" applyFont="1" applyBorder="1" applyAlignment="1">
      <alignment wrapText="1"/>
    </xf>
    <xf numFmtId="4" fontId="8" fillId="0" borderId="2" xfId="0" applyNumberFormat="1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vertical="center"/>
    </xf>
    <xf numFmtId="4" fontId="7" fillId="0" borderId="6" xfId="0" applyNumberFormat="1" applyFont="1" applyBorder="1" applyAlignment="1">
      <alignment horizontal="center" vertical="center" wrapText="1"/>
    </xf>
    <xf numFmtId="167" fontId="9" fillId="0" borderId="14" xfId="0" applyNumberFormat="1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166" fontId="13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vertical="center"/>
    </xf>
    <xf numFmtId="4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 wrapText="1"/>
    </xf>
    <xf numFmtId="166" fontId="15" fillId="0" borderId="14" xfId="0" applyNumberFormat="1" applyFont="1" applyBorder="1" applyAlignment="1">
      <alignment horizontal="left" vertical="center" wrapText="1"/>
    </xf>
    <xf numFmtId="166" fontId="2" fillId="0" borderId="14" xfId="0" applyNumberFormat="1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166" fontId="29" fillId="0" borderId="2" xfId="0" applyNumberFormat="1" applyFont="1" applyBorder="1" applyAlignment="1">
      <alignment horizontal="center" vertical="center" wrapText="1"/>
    </xf>
    <xf numFmtId="166" fontId="8" fillId="0" borderId="12" xfId="0" applyNumberFormat="1" applyFont="1" applyBorder="1" applyAlignment="1">
      <alignment horizontal="center" vertical="center" wrapText="1"/>
    </xf>
    <xf numFmtId="166" fontId="7" fillId="0" borderId="11" xfId="0" applyNumberFormat="1" applyFont="1" applyBorder="1" applyAlignment="1">
      <alignment horizontal="left" vertical="center" wrapText="1"/>
    </xf>
    <xf numFmtId="49" fontId="28" fillId="0" borderId="0" xfId="0" applyNumberFormat="1" applyFont="1" applyAlignment="1">
      <alignment vertical="center" wrapText="1"/>
    </xf>
    <xf numFmtId="0" fontId="28" fillId="0" borderId="0" xfId="0" applyFont="1" applyAlignment="1">
      <alignment vertical="center" wrapText="1"/>
    </xf>
    <xf numFmtId="166" fontId="8" fillId="0" borderId="15" xfId="0" applyNumberFormat="1" applyFont="1" applyBorder="1" applyAlignment="1">
      <alignment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4" fontId="9" fillId="0" borderId="14" xfId="0" applyNumberFormat="1" applyFont="1" applyBorder="1" applyAlignment="1">
      <alignment horizontal="center" vertical="center"/>
    </xf>
    <xf numFmtId="166" fontId="8" fillId="0" borderId="13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166" fontId="9" fillId="0" borderId="13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vertical="center" wrapText="1"/>
    </xf>
    <xf numFmtId="4" fontId="7" fillId="2" borderId="14" xfId="0" applyNumberFormat="1" applyFont="1" applyFill="1" applyBorder="1" applyAlignment="1">
      <alignment vertical="center" wrapText="1"/>
    </xf>
    <xf numFmtId="4" fontId="7" fillId="2" borderId="14" xfId="0" applyNumberFormat="1" applyFont="1" applyFill="1" applyBorder="1" applyAlignment="1">
      <alignment horizontal="left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2" fontId="21" fillId="0" borderId="6" xfId="0" applyNumberFormat="1" applyFont="1" applyBorder="1" applyAlignment="1">
      <alignment horizontal="center" vertical="center" wrapText="1"/>
    </xf>
    <xf numFmtId="2" fontId="21" fillId="0" borderId="14" xfId="0" applyNumberFormat="1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166" fontId="9" fillId="0" borderId="6" xfId="0" applyNumberFormat="1" applyFont="1" applyBorder="1" applyAlignment="1">
      <alignment horizontal="center" vertical="center"/>
    </xf>
    <xf numFmtId="166" fontId="9" fillId="0" borderId="15" xfId="0" applyNumberFormat="1" applyFont="1" applyBorder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166" fontId="8" fillId="0" borderId="6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left" vertical="center" wrapText="1"/>
    </xf>
    <xf numFmtId="4" fontId="7" fillId="0" borderId="15" xfId="0" applyNumberFormat="1" applyFont="1" applyBorder="1" applyAlignment="1">
      <alignment horizontal="left" vertical="center" wrapText="1"/>
    </xf>
    <xf numFmtId="4" fontId="7" fillId="0" borderId="14" xfId="0" applyNumberFormat="1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7" fillId="0" borderId="15" xfId="0" applyNumberFormat="1" applyFont="1" applyBorder="1" applyAlignment="1">
      <alignment horizontal="center" vertical="center" wrapText="1"/>
    </xf>
    <xf numFmtId="166" fontId="7" fillId="0" borderId="14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left" vertical="center" wrapText="1"/>
    </xf>
    <xf numFmtId="166" fontId="7" fillId="0" borderId="15" xfId="0" applyNumberFormat="1" applyFont="1" applyBorder="1" applyAlignment="1">
      <alignment horizontal="left" vertical="center" wrapText="1"/>
    </xf>
    <xf numFmtId="166" fontId="7" fillId="0" borderId="14" xfId="0" applyNumberFormat="1" applyFont="1" applyBorder="1" applyAlignment="1">
      <alignment horizontal="left" vertical="center" wrapText="1"/>
    </xf>
    <xf numFmtId="166" fontId="7" fillId="0" borderId="6" xfId="0" applyNumberFormat="1" applyFont="1" applyBorder="1" applyAlignment="1">
      <alignment vertical="center" wrapText="1"/>
    </xf>
    <xf numFmtId="166" fontId="7" fillId="0" borderId="15" xfId="0" applyNumberFormat="1" applyFont="1" applyBorder="1" applyAlignment="1">
      <alignment vertical="center" wrapText="1"/>
    </xf>
    <xf numFmtId="166" fontId="7" fillId="0" borderId="14" xfId="0" applyNumberFormat="1" applyFont="1" applyBorder="1" applyAlignment="1">
      <alignment vertical="center" wrapText="1"/>
    </xf>
    <xf numFmtId="4" fontId="8" fillId="0" borderId="6" xfId="0" applyNumberFormat="1" applyFont="1" applyBorder="1" applyAlignment="1">
      <alignment horizontal="left" vertical="center" wrapText="1"/>
    </xf>
    <xf numFmtId="4" fontId="8" fillId="0" borderId="15" xfId="0" applyNumberFormat="1" applyFont="1" applyBorder="1" applyAlignment="1">
      <alignment horizontal="left" vertical="center" wrapText="1"/>
    </xf>
    <xf numFmtId="4" fontId="8" fillId="0" borderId="14" xfId="0" applyNumberFormat="1" applyFont="1" applyBorder="1" applyAlignment="1">
      <alignment horizontal="left" vertical="center" wrapText="1"/>
    </xf>
    <xf numFmtId="166" fontId="8" fillId="0" borderId="6" xfId="0" applyNumberFormat="1" applyFont="1" applyBorder="1" applyAlignment="1">
      <alignment vertical="center" wrapText="1"/>
    </xf>
    <xf numFmtId="166" fontId="8" fillId="0" borderId="15" xfId="0" applyNumberFormat="1" applyFont="1" applyBorder="1" applyAlignment="1">
      <alignment vertical="center" wrapText="1"/>
    </xf>
    <xf numFmtId="166" fontId="8" fillId="0" borderId="14" xfId="0" applyNumberFormat="1" applyFont="1" applyBorder="1" applyAlignment="1">
      <alignment vertical="center" wrapText="1"/>
    </xf>
    <xf numFmtId="166" fontId="8" fillId="0" borderId="15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vertical="top" wrapText="1"/>
    </xf>
    <xf numFmtId="4" fontId="8" fillId="0" borderId="15" xfId="0" applyNumberFormat="1" applyFont="1" applyBorder="1" applyAlignment="1">
      <alignment vertical="top" wrapText="1"/>
    </xf>
    <xf numFmtId="4" fontId="8" fillId="0" borderId="14" xfId="0" applyNumberFormat="1" applyFont="1" applyBorder="1" applyAlignment="1">
      <alignment vertical="top" wrapText="1"/>
    </xf>
    <xf numFmtId="4" fontId="7" fillId="0" borderId="2" xfId="0" applyNumberFormat="1" applyFont="1" applyBorder="1" applyAlignment="1">
      <alignment vertical="center" wrapText="1"/>
    </xf>
    <xf numFmtId="4" fontId="7" fillId="0" borderId="6" xfId="0" applyNumberFormat="1" applyFont="1" applyBorder="1" applyAlignment="1">
      <alignment vertical="center" wrapText="1"/>
    </xf>
    <xf numFmtId="4" fontId="7" fillId="0" borderId="15" xfId="0" applyNumberFormat="1" applyFont="1" applyBorder="1" applyAlignment="1">
      <alignment vertical="center" wrapText="1"/>
    </xf>
    <xf numFmtId="4" fontId="7" fillId="0" borderId="14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165" fontId="13" fillId="0" borderId="14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vertical="center" wrapText="1"/>
    </xf>
    <xf numFmtId="4" fontId="8" fillId="0" borderId="15" xfId="0" applyNumberFormat="1" applyFont="1" applyBorder="1" applyAlignment="1">
      <alignment vertical="center" wrapText="1"/>
    </xf>
    <xf numFmtId="4" fontId="8" fillId="0" borderId="14" xfId="0" applyNumberFormat="1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/>
    </xf>
    <xf numFmtId="166" fontId="6" fillId="0" borderId="15" xfId="0" applyNumberFormat="1" applyFont="1" applyBorder="1" applyAlignment="1">
      <alignment horizontal="center" vertical="center"/>
    </xf>
    <xf numFmtId="166" fontId="6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 wrapText="1"/>
    </xf>
    <xf numFmtId="166" fontId="9" fillId="0" borderId="6" xfId="0" applyNumberFormat="1" applyFont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15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1" fontId="7" fillId="0" borderId="6" xfId="0" applyNumberFormat="1" applyFont="1" applyBorder="1" applyAlignment="1">
      <alignment horizontal="center" vertical="center" wrapText="1"/>
    </xf>
    <xf numFmtId="1" fontId="7" fillId="0" borderId="15" xfId="0" applyNumberFormat="1" applyFont="1" applyBorder="1" applyAlignment="1">
      <alignment horizontal="center" vertical="center" wrapText="1"/>
    </xf>
    <xf numFmtId="1" fontId="7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166" fontId="21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 wrapText="1"/>
    </xf>
    <xf numFmtId="166" fontId="21" fillId="0" borderId="14" xfId="0" applyNumberFormat="1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2" fillId="0" borderId="14" xfId="0" applyNumberFormat="1" applyFont="1" applyBorder="1" applyAlignment="1">
      <alignment horizontal="center" vertical="center" wrapText="1"/>
    </xf>
    <xf numFmtId="166" fontId="22" fillId="0" borderId="2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166" fontId="6" fillId="0" borderId="14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" fontId="8" fillId="0" borderId="15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left" vertical="center" wrapText="1"/>
    </xf>
    <xf numFmtId="2" fontId="8" fillId="0" borderId="14" xfId="0" applyNumberFormat="1" applyFont="1" applyBorder="1" applyAlignment="1">
      <alignment horizontal="left" vertical="center" wrapText="1"/>
    </xf>
    <xf numFmtId="166" fontId="13" fillId="0" borderId="3" xfId="0" applyNumberFormat="1" applyFont="1" applyBorder="1" applyAlignment="1">
      <alignment horizontal="center" vertical="center" wrapText="1"/>
    </xf>
    <xf numFmtId="166" fontId="13" fillId="0" borderId="4" xfId="0" applyNumberFormat="1" applyFont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 wrapText="1"/>
    </xf>
    <xf numFmtId="166" fontId="13" fillId="0" borderId="6" xfId="0" applyNumberFormat="1" applyFont="1" applyBorder="1" applyAlignment="1">
      <alignment horizontal="center" vertical="center" wrapText="1"/>
    </xf>
    <xf numFmtId="166" fontId="13" fillId="0" borderId="14" xfId="0" applyNumberFormat="1" applyFont="1" applyBorder="1" applyAlignment="1">
      <alignment horizontal="center" vertical="center" wrapText="1"/>
    </xf>
    <xf numFmtId="166" fontId="8" fillId="0" borderId="7" xfId="0" applyNumberFormat="1" applyFont="1" applyBorder="1" applyAlignment="1">
      <alignment horizontal="center" vertical="center" wrapText="1"/>
    </xf>
    <xf numFmtId="166" fontId="8" fillId="0" borderId="12" xfId="0" applyNumberFormat="1" applyFont="1" applyBorder="1" applyAlignment="1">
      <alignment horizontal="center" vertical="center" wrapText="1"/>
    </xf>
    <xf numFmtId="167" fontId="9" fillId="0" borderId="6" xfId="0" applyNumberFormat="1" applyFont="1" applyBorder="1" applyAlignment="1">
      <alignment horizontal="center" vertical="center"/>
    </xf>
    <xf numFmtId="167" fontId="9" fillId="0" borderId="14" xfId="0" applyNumberFormat="1" applyFont="1" applyBorder="1" applyAlignment="1">
      <alignment horizontal="center" vertical="center"/>
    </xf>
    <xf numFmtId="166" fontId="8" fillId="0" borderId="6" xfId="0" applyNumberFormat="1" applyFont="1" applyBorder="1" applyAlignment="1">
      <alignment horizontal="center" vertical="center"/>
    </xf>
    <xf numFmtId="166" fontId="8" fillId="0" borderId="15" xfId="0" applyNumberFormat="1" applyFont="1" applyBorder="1" applyAlignment="1">
      <alignment horizontal="center" vertical="center"/>
    </xf>
    <xf numFmtId="166" fontId="7" fillId="0" borderId="6" xfId="2" applyNumberFormat="1" applyFont="1" applyBorder="1" applyAlignment="1">
      <alignment vertical="center" wrapText="1" shrinkToFit="1"/>
    </xf>
    <xf numFmtId="166" fontId="7" fillId="0" borderId="15" xfId="2" applyNumberFormat="1" applyFont="1" applyBorder="1" applyAlignment="1">
      <alignment vertical="center" wrapText="1" shrinkToFit="1"/>
    </xf>
    <xf numFmtId="166" fontId="7" fillId="0" borderId="14" xfId="2" applyNumberFormat="1" applyFont="1" applyBorder="1" applyAlignment="1">
      <alignment vertical="center" wrapText="1" shrinkToFit="1"/>
    </xf>
    <xf numFmtId="4" fontId="7" fillId="0" borderId="2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6" fontId="7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377"/>
  <sheetViews>
    <sheetView tabSelected="1" zoomScale="81" zoomScaleNormal="81" zoomScaleSheetLayoutView="85" zoomScalePageLayoutView="55" workbookViewId="0">
      <selection activeCell="R1" sqref="R1:T1"/>
    </sheetView>
  </sheetViews>
  <sheetFormatPr defaultRowHeight="15" x14ac:dyDescent="0.25"/>
  <cols>
    <col min="1" max="1" width="8.5703125" style="2" customWidth="1"/>
    <col min="2" max="2" width="36.42578125" style="3" customWidth="1"/>
    <col min="3" max="3" width="12" style="2" customWidth="1"/>
    <col min="4" max="4" width="17.140625" style="4" customWidth="1"/>
    <col min="5" max="5" width="11" style="4" customWidth="1"/>
    <col min="6" max="7" width="12.7109375" style="4" customWidth="1"/>
    <col min="8" max="8" width="12.42578125" style="4" customWidth="1"/>
    <col min="9" max="9" width="13" style="4" customWidth="1"/>
    <col min="10" max="10" width="14.140625" style="4" customWidth="1"/>
    <col min="11" max="11" width="14.85546875" style="4" customWidth="1"/>
    <col min="12" max="12" width="15.42578125" style="7" customWidth="1"/>
    <col min="13" max="17" width="14" style="8" customWidth="1"/>
    <col min="18" max="18" width="17.28515625" style="2" customWidth="1"/>
    <col min="19" max="19" width="21.28515625" style="6" customWidth="1"/>
    <col min="20" max="20" width="30.42578125" style="6" customWidth="1"/>
    <col min="21" max="21" width="9.140625" style="1"/>
    <col min="22" max="22" width="9.28515625" style="1" bestFit="1" customWidth="1"/>
    <col min="23" max="23" width="15.28515625" style="1" customWidth="1"/>
    <col min="24" max="24" width="16.7109375" style="1" customWidth="1"/>
    <col min="25" max="25" width="20.42578125" style="1" customWidth="1"/>
    <col min="26" max="26" width="17.140625" style="1" customWidth="1"/>
    <col min="27" max="27" width="15" style="1" customWidth="1"/>
    <col min="28" max="28" width="17.42578125" style="1" customWidth="1"/>
    <col min="29" max="29" width="17.85546875" style="1" customWidth="1"/>
    <col min="30" max="30" width="13.7109375" style="1" customWidth="1"/>
    <col min="31" max="31" width="15.5703125" style="1" customWidth="1"/>
    <col min="32" max="32" width="22.5703125" style="1" customWidth="1"/>
    <col min="33" max="33" width="17.140625" style="1" customWidth="1"/>
    <col min="34" max="16384" width="9.140625" style="1"/>
  </cols>
  <sheetData>
    <row r="1" spans="1:33" ht="95.25" customHeight="1" x14ac:dyDescent="0.25">
      <c r="O1" s="198"/>
      <c r="P1" s="198"/>
      <c r="Q1" s="198"/>
      <c r="R1" s="359" t="s">
        <v>704</v>
      </c>
      <c r="S1" s="359"/>
      <c r="T1" s="359"/>
    </row>
    <row r="2" spans="1:33" ht="33" customHeight="1" x14ac:dyDescent="0.25">
      <c r="H2" s="64"/>
      <c r="I2" s="64"/>
      <c r="J2" s="50"/>
      <c r="K2" s="50"/>
      <c r="L2" s="50"/>
      <c r="M2" s="50"/>
      <c r="N2" s="50"/>
      <c r="O2" s="199"/>
      <c r="P2" s="360"/>
      <c r="Q2" s="360"/>
      <c r="R2" s="360"/>
      <c r="S2" s="360"/>
      <c r="T2" s="360"/>
      <c r="U2" s="50"/>
    </row>
    <row r="3" spans="1:33" ht="24" customHeight="1" x14ac:dyDescent="0.25"/>
    <row r="4" spans="1:33" ht="75.75" customHeight="1" x14ac:dyDescent="0.25">
      <c r="A4" s="270" t="s">
        <v>395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</row>
    <row r="5" spans="1:33" ht="14.25" customHeight="1" x14ac:dyDescent="0.25">
      <c r="A5" s="271" t="s">
        <v>0</v>
      </c>
      <c r="B5" s="271" t="s">
        <v>1</v>
      </c>
      <c r="C5" s="271" t="s">
        <v>2</v>
      </c>
      <c r="D5" s="273" t="s">
        <v>3</v>
      </c>
      <c r="E5" s="212" t="s">
        <v>4</v>
      </c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4"/>
      <c r="R5" s="271" t="s">
        <v>5</v>
      </c>
      <c r="S5" s="271" t="s">
        <v>6</v>
      </c>
      <c r="T5" s="271" t="s">
        <v>7</v>
      </c>
    </row>
    <row r="6" spans="1:33" ht="72" customHeight="1" x14ac:dyDescent="0.25">
      <c r="A6" s="272"/>
      <c r="B6" s="272"/>
      <c r="C6" s="272"/>
      <c r="D6" s="274"/>
      <c r="E6" s="201">
        <v>2016</v>
      </c>
      <c r="F6" s="201">
        <v>2017</v>
      </c>
      <c r="G6" s="201">
        <v>2018</v>
      </c>
      <c r="H6" s="201">
        <v>2019</v>
      </c>
      <c r="I6" s="201" t="s">
        <v>477</v>
      </c>
      <c r="J6" s="201" t="s">
        <v>457</v>
      </c>
      <c r="K6" s="201" t="s">
        <v>478</v>
      </c>
      <c r="L6" s="201" t="s">
        <v>479</v>
      </c>
      <c r="M6" s="201" t="s">
        <v>480</v>
      </c>
      <c r="N6" s="201" t="s">
        <v>481</v>
      </c>
      <c r="O6" s="201" t="s">
        <v>456</v>
      </c>
      <c r="P6" s="201" t="s">
        <v>503</v>
      </c>
      <c r="Q6" s="201" t="s">
        <v>634</v>
      </c>
      <c r="R6" s="272"/>
      <c r="S6" s="272"/>
      <c r="T6" s="272"/>
      <c r="W6" s="65" t="s">
        <v>426</v>
      </c>
      <c r="X6" s="65" t="s">
        <v>341</v>
      </c>
      <c r="Y6" s="65">
        <v>2019</v>
      </c>
      <c r="Z6" s="65">
        <v>2020</v>
      </c>
      <c r="AA6" s="65">
        <v>2021</v>
      </c>
      <c r="AB6" s="65">
        <v>2022</v>
      </c>
      <c r="AC6" s="65">
        <v>2023</v>
      </c>
      <c r="AD6" s="65">
        <v>2024</v>
      </c>
      <c r="AE6" s="65">
        <v>2025</v>
      </c>
      <c r="AF6" s="65">
        <v>2026</v>
      </c>
      <c r="AG6" s="65"/>
    </row>
    <row r="7" spans="1:33" ht="15.75" customHeight="1" x14ac:dyDescent="0.25">
      <c r="A7" s="66" t="s">
        <v>8</v>
      </c>
      <c r="B7" s="66" t="s">
        <v>9</v>
      </c>
      <c r="C7" s="66" t="s">
        <v>10</v>
      </c>
      <c r="D7" s="67" t="s">
        <v>11</v>
      </c>
      <c r="E7" s="68">
        <v>5</v>
      </c>
      <c r="F7" s="68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</row>
    <row r="8" spans="1:33" ht="15.75" customHeight="1" x14ac:dyDescent="0.35">
      <c r="A8" s="308" t="s">
        <v>12</v>
      </c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10"/>
      <c r="W8" s="69" t="s">
        <v>427</v>
      </c>
      <c r="X8" s="70" t="e">
        <f>Y8+Z8+AA8+AB8+AC8+AD8+AE8+AF8</f>
        <v>#VALUE!</v>
      </c>
      <c r="Y8" s="70" t="e">
        <f>I8+I9+I14+I15+I17+I29+I32+I34+I37+I40+I53+I54+I73+I78+I83+I88+I90+I96+I99+I103+I115+I118+I119+I121+I122+I127+I132+I133+I139++I161</f>
        <v>#VALUE!</v>
      </c>
      <c r="Z8" s="70" t="e">
        <f>J8+J9+J14+J15+J17+J29+J32+J34+J37+J40+J53+J54+J73+J78+J83+J88+J90+J96+J99+J103+J115+J118+J119+J121+J122+J127+J132+J133+J139++J161</f>
        <v>#VALUE!</v>
      </c>
      <c r="AA8" s="70" t="e">
        <f>K8+K9+K14+K15+K17+K29+K32+K34+K37+K40+K53+K54+K73+K78+K83+K88+K90+K96+K99+K103+K115+K118+K119+K121+K122+K127+K132+K133+K139++K161+K110</f>
        <v>#VALUE!</v>
      </c>
      <c r="AB8" s="70" t="e">
        <f>L8+L9+L14+L15+L17+L29+L32+L34+L37+L40+L53+L54+L73+L78+L83+L88+L90+L96+L99+L103+L115+L118+L119+L121+L122+L127+L132+L133+L139++L161</f>
        <v>#VALUE!</v>
      </c>
      <c r="AC8" s="70" t="e">
        <f>M8+M9+M14+M15+M17+M29+M32+M34+M37+M40+M53+M54+M73+M78+M83+M88+M90+M96+M99+M103+M115+M118+M119+M121+M122+M127+M132+M133+M139+M22+M161</f>
        <v>#VALUE!</v>
      </c>
      <c r="AD8" s="70" t="e">
        <f>N8+N9+N14+N15+N17+N29+N32+N34+N37+N40+N53+N54+N73+N78+N83+N88+N90+N96+N99+N103+N115+N118+N119+N121+N122+N127+N132+N133+N139+N22+N161</f>
        <v>#VALUE!</v>
      </c>
      <c r="AE8" s="70" t="e">
        <f>O8+O9+O14+O15+O17+O29+O32+O34+O37+O40+O53+O54+O73+O78+O83+O88+O90+O96+O99+O103+O115+O118+O119+O121+O122+O127+O132+O133+O139+O22+O161</f>
        <v>#VALUE!</v>
      </c>
      <c r="AF8" s="70" t="e">
        <f>R8+R9+R14+R15+R17+R29+R32+R34+R37+R40+R53+R54+R73+R78+R83+R88+R90+R96+R99+R103+R115+R118+R119+R121+R122+R127+R132+R133+R139+R22+R161</f>
        <v>#VALUE!</v>
      </c>
      <c r="AG8" s="65"/>
    </row>
    <row r="9" spans="1:33" ht="12.75" hidden="1" customHeight="1" x14ac:dyDescent="0.35">
      <c r="A9" s="311" t="s">
        <v>13</v>
      </c>
      <c r="B9" s="312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3"/>
      <c r="W9" s="69" t="s">
        <v>428</v>
      </c>
      <c r="X9" s="70" t="e">
        <f t="shared" ref="X9:X14" si="0">Y9+Z9+AA9+AB9+AC9+AD9+AE9+AF9</f>
        <v>#VALUE!</v>
      </c>
      <c r="Y9" s="70" t="e">
        <f>I18+I30+I33+I38+I41+I81+I104+I129+I140</f>
        <v>#VALUE!</v>
      </c>
      <c r="Z9" s="70" t="e">
        <f>J18+J30+J33+J38+J41+J81+J104+J129+J140</f>
        <v>#VALUE!</v>
      </c>
      <c r="AA9" s="70" t="e">
        <f>K18+K30+K33+K38+K41+K81+K104+K129+K140+K111</f>
        <v>#VALUE!</v>
      </c>
      <c r="AB9" s="70" t="e">
        <f>L18+L30+L33+L38+L41+L81+L104+L129+L140</f>
        <v>#VALUE!</v>
      </c>
      <c r="AC9" s="70" t="e">
        <f>M18+M30+M33+M38+M41+M81+M104+M140+M23</f>
        <v>#VALUE!</v>
      </c>
      <c r="AD9" s="70" t="e">
        <f>N18+N30+N33+N38+N41+N81+N104+N129+N140+N23</f>
        <v>#VALUE!</v>
      </c>
      <c r="AE9" s="70" t="e">
        <f>O18+O30+O33+O38+O41+O81+O104+O129+O140+O23</f>
        <v>#VALUE!</v>
      </c>
      <c r="AF9" s="70" t="e">
        <f>R18+R30+R33+R38+R41+R81+R104+R129+R140+R23</f>
        <v>#VALUE!</v>
      </c>
      <c r="AG9" s="65"/>
    </row>
    <row r="10" spans="1:33" ht="16.5" customHeight="1" x14ac:dyDescent="0.35">
      <c r="A10" s="314" t="s">
        <v>14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6"/>
      <c r="W10" s="69"/>
      <c r="X10" s="70">
        <f t="shared" si="0"/>
        <v>0</v>
      </c>
      <c r="Y10" s="70"/>
      <c r="Z10" s="70"/>
      <c r="AA10" s="70"/>
      <c r="AB10" s="70"/>
      <c r="AC10" s="70"/>
      <c r="AD10" s="70"/>
      <c r="AE10" s="70"/>
      <c r="AF10" s="70"/>
      <c r="AG10" s="65"/>
    </row>
    <row r="11" spans="1:33" ht="32.25" customHeight="1" x14ac:dyDescent="0.35">
      <c r="A11" s="317" t="s">
        <v>15</v>
      </c>
      <c r="B11" s="318"/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  <c r="N11" s="309"/>
      <c r="O11" s="309"/>
      <c r="P11" s="309"/>
      <c r="Q11" s="309"/>
      <c r="R11" s="318"/>
      <c r="S11" s="318"/>
      <c r="T11" s="319"/>
      <c r="W11" s="69" t="s">
        <v>429</v>
      </c>
      <c r="X11" s="70" t="e">
        <f t="shared" si="0"/>
        <v>#VALUE!</v>
      </c>
      <c r="Y11" s="70">
        <f>I19</f>
        <v>0</v>
      </c>
      <c r="Z11" s="70">
        <f>J19</f>
        <v>0</v>
      </c>
      <c r="AA11" s="70" t="e">
        <f>K19+K112</f>
        <v>#VALUE!</v>
      </c>
      <c r="AB11" s="70">
        <f>L19</f>
        <v>0</v>
      </c>
      <c r="AC11" s="70" t="e">
        <f>M19+M24+M129+M130</f>
        <v>#VALUE!</v>
      </c>
      <c r="AD11" s="70" t="str">
        <f>N24</f>
        <v>x</v>
      </c>
      <c r="AE11" s="70" t="str">
        <f>O24</f>
        <v>x</v>
      </c>
      <c r="AF11" s="70"/>
      <c r="AG11" s="65"/>
    </row>
    <row r="12" spans="1:33" s="78" customFormat="1" ht="183" customHeight="1" x14ac:dyDescent="0.35">
      <c r="A12" s="71" t="s">
        <v>16</v>
      </c>
      <c r="B12" s="72" t="s">
        <v>17</v>
      </c>
      <c r="C12" s="75" t="s">
        <v>18</v>
      </c>
      <c r="D12" s="74">
        <v>0</v>
      </c>
      <c r="E12" s="19" t="s">
        <v>358</v>
      </c>
      <c r="F12" s="19" t="s">
        <v>358</v>
      </c>
      <c r="G12" s="19" t="s">
        <v>358</v>
      </c>
      <c r="H12" s="19" t="s">
        <v>358</v>
      </c>
      <c r="I12" s="19" t="s">
        <v>358</v>
      </c>
      <c r="J12" s="19" t="s">
        <v>358</v>
      </c>
      <c r="K12" s="19" t="s">
        <v>358</v>
      </c>
      <c r="L12" s="17" t="s">
        <v>358</v>
      </c>
      <c r="M12" s="11" t="s">
        <v>358</v>
      </c>
      <c r="N12" s="11" t="s">
        <v>358</v>
      </c>
      <c r="O12" s="11" t="s">
        <v>358</v>
      </c>
      <c r="P12" s="11" t="s">
        <v>358</v>
      </c>
      <c r="Q12" s="11" t="s">
        <v>358</v>
      </c>
      <c r="R12" s="75" t="s">
        <v>359</v>
      </c>
      <c r="S12" s="76" t="s">
        <v>19</v>
      </c>
      <c r="T12" s="77" t="s">
        <v>532</v>
      </c>
      <c r="W12" s="69" t="s">
        <v>430</v>
      </c>
      <c r="X12" s="70" t="e">
        <f t="shared" si="0"/>
        <v>#VALUE!</v>
      </c>
      <c r="Y12" s="70" t="str">
        <f>I20</f>
        <v>x</v>
      </c>
      <c r="Z12" s="70">
        <f>J20</f>
        <v>18.600000000000001</v>
      </c>
      <c r="AA12" s="70" t="str">
        <f>K20</f>
        <v>x</v>
      </c>
      <c r="AB12" s="70" t="str">
        <f>L20</f>
        <v>x</v>
      </c>
      <c r="AC12" s="70" t="e">
        <f>M20+M25</f>
        <v>#VALUE!</v>
      </c>
      <c r="AD12" s="70" t="e">
        <f>N20+N25</f>
        <v>#VALUE!</v>
      </c>
      <c r="AE12" s="70" t="e">
        <f>O20+O25</f>
        <v>#VALUE!</v>
      </c>
      <c r="AF12" s="70" t="e">
        <f>R20+R25</f>
        <v>#VALUE!</v>
      </c>
      <c r="AG12" s="65"/>
    </row>
    <row r="13" spans="1:33" s="78" customFormat="1" ht="180.75" customHeight="1" x14ac:dyDescent="0.35">
      <c r="A13" s="73" t="s">
        <v>20</v>
      </c>
      <c r="B13" s="79" t="s">
        <v>21</v>
      </c>
      <c r="C13" s="75" t="s">
        <v>18</v>
      </c>
      <c r="D13" s="74">
        <v>0</v>
      </c>
      <c r="E13" s="19" t="s">
        <v>358</v>
      </c>
      <c r="F13" s="19" t="s">
        <v>358</v>
      </c>
      <c r="G13" s="19" t="s">
        <v>358</v>
      </c>
      <c r="H13" s="19" t="s">
        <v>358</v>
      </c>
      <c r="I13" s="19" t="s">
        <v>358</v>
      </c>
      <c r="J13" s="19" t="s">
        <v>358</v>
      </c>
      <c r="K13" s="19" t="s">
        <v>358</v>
      </c>
      <c r="L13" s="17" t="s">
        <v>358</v>
      </c>
      <c r="M13" s="11" t="s">
        <v>358</v>
      </c>
      <c r="N13" s="11" t="s">
        <v>358</v>
      </c>
      <c r="O13" s="11" t="s">
        <v>358</v>
      </c>
      <c r="P13" s="11" t="s">
        <v>358</v>
      </c>
      <c r="Q13" s="11" t="s">
        <v>358</v>
      </c>
      <c r="R13" s="75" t="s">
        <v>359</v>
      </c>
      <c r="S13" s="76" t="s">
        <v>19</v>
      </c>
      <c r="T13" s="77" t="s">
        <v>532</v>
      </c>
      <c r="W13" s="69"/>
      <c r="X13" s="70">
        <f t="shared" si="0"/>
        <v>0</v>
      </c>
      <c r="Y13" s="70"/>
      <c r="Z13" s="70"/>
      <c r="AA13" s="70"/>
      <c r="AB13" s="70"/>
      <c r="AC13" s="70"/>
      <c r="AD13" s="70"/>
      <c r="AE13" s="70"/>
      <c r="AF13" s="70"/>
      <c r="AG13" s="65"/>
    </row>
    <row r="14" spans="1:33" s="78" customFormat="1" ht="170.25" x14ac:dyDescent="0.35">
      <c r="A14" s="73" t="s">
        <v>22</v>
      </c>
      <c r="B14" s="79" t="s">
        <v>23</v>
      </c>
      <c r="C14" s="75" t="s">
        <v>18</v>
      </c>
      <c r="D14" s="74">
        <v>0</v>
      </c>
      <c r="E14" s="19" t="s">
        <v>358</v>
      </c>
      <c r="F14" s="19" t="s">
        <v>358</v>
      </c>
      <c r="G14" s="19" t="s">
        <v>358</v>
      </c>
      <c r="H14" s="19" t="s">
        <v>358</v>
      </c>
      <c r="I14" s="19" t="s">
        <v>358</v>
      </c>
      <c r="J14" s="19" t="s">
        <v>358</v>
      </c>
      <c r="K14" s="19" t="s">
        <v>358</v>
      </c>
      <c r="L14" s="17" t="s">
        <v>358</v>
      </c>
      <c r="M14" s="11" t="s">
        <v>358</v>
      </c>
      <c r="N14" s="11" t="s">
        <v>358</v>
      </c>
      <c r="O14" s="11" t="s">
        <v>358</v>
      </c>
      <c r="P14" s="11" t="s">
        <v>358</v>
      </c>
      <c r="Q14" s="11" t="s">
        <v>358</v>
      </c>
      <c r="R14" s="80" t="s">
        <v>359</v>
      </c>
      <c r="S14" s="81" t="s">
        <v>24</v>
      </c>
      <c r="T14" s="77" t="s">
        <v>532</v>
      </c>
      <c r="W14" s="69" t="s">
        <v>431</v>
      </c>
      <c r="X14" s="70" t="e">
        <f t="shared" si="0"/>
        <v>#VALUE!</v>
      </c>
      <c r="Y14" s="70" t="e">
        <f t="shared" ref="Y14:AF14" si="1">Y8+Y9+Y11+Y12</f>
        <v>#VALUE!</v>
      </c>
      <c r="Z14" s="70" t="e">
        <f t="shared" si="1"/>
        <v>#VALUE!</v>
      </c>
      <c r="AA14" s="70" t="e">
        <f t="shared" si="1"/>
        <v>#VALUE!</v>
      </c>
      <c r="AB14" s="70" t="e">
        <f t="shared" si="1"/>
        <v>#VALUE!</v>
      </c>
      <c r="AC14" s="70" t="e">
        <f t="shared" si="1"/>
        <v>#VALUE!</v>
      </c>
      <c r="AD14" s="70" t="e">
        <f t="shared" si="1"/>
        <v>#VALUE!</v>
      </c>
      <c r="AE14" s="70" t="e">
        <f t="shared" si="1"/>
        <v>#VALUE!</v>
      </c>
      <c r="AF14" s="70" t="e">
        <f t="shared" si="1"/>
        <v>#VALUE!</v>
      </c>
      <c r="AG14" s="65"/>
    </row>
    <row r="15" spans="1:33" s="78" customFormat="1" ht="178.5" customHeight="1" x14ac:dyDescent="0.2">
      <c r="A15" s="73" t="s">
        <v>25</v>
      </c>
      <c r="B15" s="79" t="s">
        <v>26</v>
      </c>
      <c r="C15" s="75" t="s">
        <v>18</v>
      </c>
      <c r="D15" s="74">
        <v>0</v>
      </c>
      <c r="E15" s="19" t="s">
        <v>358</v>
      </c>
      <c r="F15" s="19" t="s">
        <v>358</v>
      </c>
      <c r="G15" s="19" t="s">
        <v>358</v>
      </c>
      <c r="H15" s="19" t="s">
        <v>358</v>
      </c>
      <c r="I15" s="19" t="s">
        <v>358</v>
      </c>
      <c r="J15" s="19" t="s">
        <v>358</v>
      </c>
      <c r="K15" s="19" t="s">
        <v>358</v>
      </c>
      <c r="L15" s="17" t="s">
        <v>358</v>
      </c>
      <c r="M15" s="11" t="s">
        <v>358</v>
      </c>
      <c r="N15" s="11" t="s">
        <v>358</v>
      </c>
      <c r="O15" s="11" t="s">
        <v>358</v>
      </c>
      <c r="P15" s="11" t="s">
        <v>358</v>
      </c>
      <c r="Q15" s="11" t="s">
        <v>358</v>
      </c>
      <c r="R15" s="82" t="s">
        <v>464</v>
      </c>
      <c r="S15" s="76" t="s">
        <v>19</v>
      </c>
      <c r="T15" s="83" t="s">
        <v>532</v>
      </c>
    </row>
    <row r="16" spans="1:33" s="78" customFormat="1" ht="96" customHeight="1" x14ac:dyDescent="0.25">
      <c r="A16" s="84" t="s">
        <v>27</v>
      </c>
      <c r="B16" s="85" t="s">
        <v>28</v>
      </c>
      <c r="C16" s="84" t="s">
        <v>29</v>
      </c>
      <c r="D16" s="74">
        <f>E16+F16+G16+H16+I16</f>
        <v>342007.4</v>
      </c>
      <c r="E16" s="18">
        <v>73892</v>
      </c>
      <c r="F16" s="18">
        <v>60895</v>
      </c>
      <c r="G16" s="18">
        <v>76400</v>
      </c>
      <c r="H16" s="18">
        <f>83377-2735+19406.2</f>
        <v>100048.2</v>
      </c>
      <c r="I16" s="18">
        <v>30772.2</v>
      </c>
      <c r="J16" s="19" t="s">
        <v>358</v>
      </c>
      <c r="K16" s="19" t="s">
        <v>358</v>
      </c>
      <c r="L16" s="17" t="s">
        <v>358</v>
      </c>
      <c r="M16" s="11" t="s">
        <v>358</v>
      </c>
      <c r="N16" s="11" t="s">
        <v>358</v>
      </c>
      <c r="O16" s="11" t="s">
        <v>358</v>
      </c>
      <c r="P16" s="11" t="s">
        <v>358</v>
      </c>
      <c r="Q16" s="11" t="s">
        <v>358</v>
      </c>
      <c r="R16" s="86" t="s">
        <v>465</v>
      </c>
      <c r="S16" s="87" t="s">
        <v>30</v>
      </c>
      <c r="T16" s="87" t="s">
        <v>533</v>
      </c>
    </row>
    <row r="17" spans="1:23" s="78" customFormat="1" ht="102.75" customHeight="1" x14ac:dyDescent="0.25">
      <c r="A17" s="84" t="s">
        <v>31</v>
      </c>
      <c r="B17" s="85" t="s">
        <v>32</v>
      </c>
      <c r="C17" s="84" t="s">
        <v>29</v>
      </c>
      <c r="D17" s="74">
        <f>E17+F17</f>
        <v>37030.300000000003</v>
      </c>
      <c r="E17" s="18">
        <v>11620</v>
      </c>
      <c r="F17" s="18">
        <v>25410.3</v>
      </c>
      <c r="G17" s="19" t="s">
        <v>358</v>
      </c>
      <c r="H17" s="19" t="s">
        <v>358</v>
      </c>
      <c r="I17" s="19" t="s">
        <v>358</v>
      </c>
      <c r="J17" s="19" t="s">
        <v>358</v>
      </c>
      <c r="K17" s="19" t="s">
        <v>358</v>
      </c>
      <c r="L17" s="17" t="s">
        <v>358</v>
      </c>
      <c r="M17" s="11" t="s">
        <v>358</v>
      </c>
      <c r="N17" s="11" t="s">
        <v>358</v>
      </c>
      <c r="O17" s="11" t="s">
        <v>358</v>
      </c>
      <c r="P17" s="11" t="s">
        <v>358</v>
      </c>
      <c r="Q17" s="11" t="s">
        <v>358</v>
      </c>
      <c r="R17" s="86" t="s">
        <v>466</v>
      </c>
      <c r="S17" s="87" t="s">
        <v>30</v>
      </c>
      <c r="T17" s="87" t="s">
        <v>534</v>
      </c>
    </row>
    <row r="18" spans="1:23" s="78" customFormat="1" ht="219.75" customHeight="1" x14ac:dyDescent="0.25">
      <c r="A18" s="232" t="s">
        <v>33</v>
      </c>
      <c r="B18" s="235" t="s">
        <v>360</v>
      </c>
      <c r="C18" s="232" t="s">
        <v>29</v>
      </c>
      <c r="D18" s="324">
        <f>E18+F18+G18+H18+I18+K18</f>
        <v>120552.2</v>
      </c>
      <c r="E18" s="243">
        <v>24783.3</v>
      </c>
      <c r="F18" s="243">
        <v>29200</v>
      </c>
      <c r="G18" s="243">
        <v>27715</v>
      </c>
      <c r="H18" s="243">
        <f>17000+4633.6</f>
        <v>21633.599999999999</v>
      </c>
      <c r="I18" s="243">
        <v>6138.8</v>
      </c>
      <c r="J18" s="320" t="s">
        <v>358</v>
      </c>
      <c r="K18" s="320">
        <v>11081.5</v>
      </c>
      <c r="L18" s="224" t="s">
        <v>358</v>
      </c>
      <c r="M18" s="215" t="s">
        <v>358</v>
      </c>
      <c r="N18" s="215" t="s">
        <v>358</v>
      </c>
      <c r="O18" s="215" t="s">
        <v>358</v>
      </c>
      <c r="P18" s="215" t="s">
        <v>358</v>
      </c>
      <c r="Q18" s="215" t="s">
        <v>358</v>
      </c>
      <c r="R18" s="232" t="s">
        <v>535</v>
      </c>
      <c r="S18" s="266" t="s">
        <v>536</v>
      </c>
      <c r="T18" s="266" t="s">
        <v>34</v>
      </c>
      <c r="W18" s="88"/>
    </row>
    <row r="19" spans="1:23" s="78" customFormat="1" ht="59.25" customHeight="1" x14ac:dyDescent="0.25">
      <c r="A19" s="234"/>
      <c r="B19" s="237"/>
      <c r="C19" s="234"/>
      <c r="D19" s="325"/>
      <c r="E19" s="245"/>
      <c r="F19" s="245"/>
      <c r="G19" s="245"/>
      <c r="H19" s="245"/>
      <c r="I19" s="245"/>
      <c r="J19" s="321"/>
      <c r="K19" s="321"/>
      <c r="L19" s="225"/>
      <c r="M19" s="216"/>
      <c r="N19" s="216"/>
      <c r="O19" s="216"/>
      <c r="P19" s="216"/>
      <c r="Q19" s="216"/>
      <c r="R19" s="234"/>
      <c r="S19" s="268"/>
      <c r="T19" s="268"/>
    </row>
    <row r="20" spans="1:23" s="78" customFormat="1" ht="90.75" customHeight="1" x14ac:dyDescent="0.25">
      <c r="A20" s="89" t="s">
        <v>35</v>
      </c>
      <c r="B20" s="90" t="s">
        <v>36</v>
      </c>
      <c r="C20" s="75" t="s">
        <v>29</v>
      </c>
      <c r="D20" s="74">
        <f>E20+G20+J20</f>
        <v>78.5</v>
      </c>
      <c r="E20" s="19">
        <v>37.4</v>
      </c>
      <c r="F20" s="19" t="s">
        <v>358</v>
      </c>
      <c r="G20" s="19">
        <v>22.5</v>
      </c>
      <c r="H20" s="19" t="s">
        <v>358</v>
      </c>
      <c r="I20" s="19" t="s">
        <v>358</v>
      </c>
      <c r="J20" s="19">
        <v>18.600000000000001</v>
      </c>
      <c r="K20" s="19" t="s">
        <v>358</v>
      </c>
      <c r="L20" s="17" t="s">
        <v>358</v>
      </c>
      <c r="M20" s="11" t="s">
        <v>358</v>
      </c>
      <c r="N20" s="11" t="s">
        <v>358</v>
      </c>
      <c r="O20" s="11" t="s">
        <v>358</v>
      </c>
      <c r="P20" s="11" t="s">
        <v>358</v>
      </c>
      <c r="Q20" s="11" t="s">
        <v>358</v>
      </c>
      <c r="R20" s="82" t="s">
        <v>537</v>
      </c>
      <c r="S20" s="76" t="s">
        <v>37</v>
      </c>
      <c r="T20" s="76" t="s">
        <v>677</v>
      </c>
    </row>
    <row r="21" spans="1:23" s="78" customFormat="1" ht="42.75" customHeight="1" x14ac:dyDescent="0.25">
      <c r="A21" s="89" t="s">
        <v>361</v>
      </c>
      <c r="B21" s="90" t="s">
        <v>38</v>
      </c>
      <c r="C21" s="75" t="s">
        <v>29</v>
      </c>
      <c r="D21" s="74">
        <f>E21+F21+G21+H21+I21+J21+K21</f>
        <v>35022.400000000001</v>
      </c>
      <c r="E21" s="19">
        <v>4964.3</v>
      </c>
      <c r="F21" s="19">
        <v>5041.3</v>
      </c>
      <c r="G21" s="19">
        <v>5496.9</v>
      </c>
      <c r="H21" s="19">
        <v>5206</v>
      </c>
      <c r="I21" s="19">
        <v>5297.8</v>
      </c>
      <c r="J21" s="19">
        <v>6759.5</v>
      </c>
      <c r="K21" s="19">
        <v>2256.6</v>
      </c>
      <c r="L21" s="17" t="s">
        <v>362</v>
      </c>
      <c r="M21" s="11" t="s">
        <v>362</v>
      </c>
      <c r="N21" s="11" t="s">
        <v>358</v>
      </c>
      <c r="O21" s="11" t="s">
        <v>358</v>
      </c>
      <c r="P21" s="11" t="s">
        <v>358</v>
      </c>
      <c r="Q21" s="11" t="s">
        <v>358</v>
      </c>
      <c r="R21" s="82" t="s">
        <v>464</v>
      </c>
      <c r="S21" s="76" t="s">
        <v>37</v>
      </c>
      <c r="T21" s="76" t="s">
        <v>39</v>
      </c>
    </row>
    <row r="22" spans="1:23" s="78" customFormat="1" ht="81" customHeight="1" x14ac:dyDescent="0.25">
      <c r="A22" s="84" t="s">
        <v>40</v>
      </c>
      <c r="B22" s="85" t="s">
        <v>41</v>
      </c>
      <c r="C22" s="84" t="s">
        <v>29</v>
      </c>
      <c r="D22" s="74">
        <f>E22+F22+G22+H22</f>
        <v>160</v>
      </c>
      <c r="E22" s="18">
        <v>50</v>
      </c>
      <c r="F22" s="18">
        <v>50</v>
      </c>
      <c r="G22" s="18">
        <v>30</v>
      </c>
      <c r="H22" s="18">
        <v>30</v>
      </c>
      <c r="I22" s="19" t="s">
        <v>358</v>
      </c>
      <c r="J22" s="19" t="s">
        <v>358</v>
      </c>
      <c r="K22" s="19" t="s">
        <v>358</v>
      </c>
      <c r="L22" s="17" t="s">
        <v>358</v>
      </c>
      <c r="M22" s="11" t="s">
        <v>358</v>
      </c>
      <c r="N22" s="11" t="s">
        <v>358</v>
      </c>
      <c r="O22" s="11" t="s">
        <v>358</v>
      </c>
      <c r="P22" s="11" t="s">
        <v>358</v>
      </c>
      <c r="Q22" s="11" t="s">
        <v>358</v>
      </c>
      <c r="R22" s="86" t="s">
        <v>467</v>
      </c>
      <c r="S22" s="87" t="s">
        <v>42</v>
      </c>
      <c r="T22" s="87" t="s">
        <v>43</v>
      </c>
    </row>
    <row r="23" spans="1:23" s="78" customFormat="1" ht="68.25" customHeight="1" x14ac:dyDescent="0.25">
      <c r="A23" s="84" t="s">
        <v>44</v>
      </c>
      <c r="B23" s="85" t="s">
        <v>45</v>
      </c>
      <c r="C23" s="84" t="s">
        <v>29</v>
      </c>
      <c r="D23" s="74">
        <f>E23+F23+G23+H23</f>
        <v>160</v>
      </c>
      <c r="E23" s="18">
        <v>50</v>
      </c>
      <c r="F23" s="18">
        <v>50</v>
      </c>
      <c r="G23" s="18">
        <v>30</v>
      </c>
      <c r="H23" s="18">
        <v>30</v>
      </c>
      <c r="I23" s="19" t="s">
        <v>358</v>
      </c>
      <c r="J23" s="19" t="s">
        <v>358</v>
      </c>
      <c r="K23" s="19" t="s">
        <v>358</v>
      </c>
      <c r="L23" s="17" t="s">
        <v>358</v>
      </c>
      <c r="M23" s="11" t="s">
        <v>358</v>
      </c>
      <c r="N23" s="11" t="s">
        <v>358</v>
      </c>
      <c r="O23" s="11" t="s">
        <v>358</v>
      </c>
      <c r="P23" s="11" t="s">
        <v>358</v>
      </c>
      <c r="Q23" s="11" t="s">
        <v>358</v>
      </c>
      <c r="R23" s="86" t="s">
        <v>467</v>
      </c>
      <c r="S23" s="87" t="s">
        <v>42</v>
      </c>
      <c r="T23" s="87" t="s">
        <v>43</v>
      </c>
    </row>
    <row r="24" spans="1:23" s="78" customFormat="1" ht="70.5" customHeight="1" x14ac:dyDescent="0.25">
      <c r="A24" s="84" t="s">
        <v>46</v>
      </c>
      <c r="B24" s="85" t="s">
        <v>47</v>
      </c>
      <c r="C24" s="84" t="s">
        <v>29</v>
      </c>
      <c r="D24" s="74">
        <f>F24+G24+H24+I24</f>
        <v>15766.7</v>
      </c>
      <c r="E24" s="19" t="s">
        <v>362</v>
      </c>
      <c r="F24" s="18">
        <f>4785+2</f>
        <v>4787</v>
      </c>
      <c r="G24" s="18">
        <v>5523.2</v>
      </c>
      <c r="H24" s="18">
        <v>5436.1</v>
      </c>
      <c r="I24" s="18">
        <v>20.399999999999999</v>
      </c>
      <c r="J24" s="19" t="s">
        <v>358</v>
      </c>
      <c r="K24" s="19" t="s">
        <v>358</v>
      </c>
      <c r="L24" s="17" t="s">
        <v>358</v>
      </c>
      <c r="M24" s="11" t="s">
        <v>358</v>
      </c>
      <c r="N24" s="11" t="s">
        <v>358</v>
      </c>
      <c r="O24" s="11" t="s">
        <v>358</v>
      </c>
      <c r="P24" s="11" t="s">
        <v>358</v>
      </c>
      <c r="Q24" s="11" t="s">
        <v>358</v>
      </c>
      <c r="R24" s="86" t="s">
        <v>468</v>
      </c>
      <c r="S24" s="87" t="s">
        <v>48</v>
      </c>
      <c r="T24" s="87" t="s">
        <v>538</v>
      </c>
    </row>
    <row r="25" spans="1:23" s="78" customFormat="1" ht="57" customHeight="1" x14ac:dyDescent="0.25">
      <c r="A25" s="322" t="s">
        <v>49</v>
      </c>
      <c r="B25" s="323" t="s">
        <v>50</v>
      </c>
      <c r="C25" s="232" t="s">
        <v>29</v>
      </c>
      <c r="D25" s="326">
        <f>G25+H25+I25+J25+K25</f>
        <v>399402.9</v>
      </c>
      <c r="E25" s="304" t="s">
        <v>358</v>
      </c>
      <c r="F25" s="304" t="s">
        <v>358</v>
      </c>
      <c r="G25" s="304">
        <v>19642.8</v>
      </c>
      <c r="H25" s="304">
        <v>23122.3</v>
      </c>
      <c r="I25" s="304">
        <v>81186.600000000006</v>
      </c>
      <c r="J25" s="304">
        <v>251831.8</v>
      </c>
      <c r="K25" s="304">
        <v>23619.4</v>
      </c>
      <c r="L25" s="305" t="s">
        <v>358</v>
      </c>
      <c r="M25" s="217" t="s">
        <v>358</v>
      </c>
      <c r="N25" s="217" t="s">
        <v>358</v>
      </c>
      <c r="O25" s="217" t="s">
        <v>358</v>
      </c>
      <c r="P25" s="217" t="s">
        <v>358</v>
      </c>
      <c r="Q25" s="217" t="s">
        <v>358</v>
      </c>
      <c r="R25" s="306" t="s">
        <v>471</v>
      </c>
      <c r="S25" s="307" t="s">
        <v>363</v>
      </c>
      <c r="T25" s="307" t="s">
        <v>364</v>
      </c>
    </row>
    <row r="26" spans="1:23" s="78" customFormat="1" ht="21.75" hidden="1" customHeight="1" x14ac:dyDescent="0.25">
      <c r="A26" s="322"/>
      <c r="B26" s="323"/>
      <c r="C26" s="233"/>
      <c r="D26" s="326"/>
      <c r="E26" s="304"/>
      <c r="F26" s="304"/>
      <c r="G26" s="304"/>
      <c r="H26" s="304"/>
      <c r="I26" s="304"/>
      <c r="J26" s="304"/>
      <c r="K26" s="304"/>
      <c r="L26" s="305"/>
      <c r="M26" s="217"/>
      <c r="N26" s="217"/>
      <c r="O26" s="217"/>
      <c r="P26" s="217"/>
      <c r="Q26" s="217"/>
      <c r="R26" s="306"/>
      <c r="S26" s="307"/>
      <c r="T26" s="307"/>
    </row>
    <row r="27" spans="1:23" s="78" customFormat="1" ht="114" hidden="1" customHeight="1" x14ac:dyDescent="0.25">
      <c r="A27" s="322"/>
      <c r="B27" s="323"/>
      <c r="C27" s="234"/>
      <c r="D27" s="326"/>
      <c r="E27" s="304"/>
      <c r="F27" s="304"/>
      <c r="G27" s="304"/>
      <c r="H27" s="304"/>
      <c r="I27" s="304"/>
      <c r="J27" s="304"/>
      <c r="K27" s="304"/>
      <c r="L27" s="305"/>
      <c r="M27" s="217"/>
      <c r="N27" s="217"/>
      <c r="O27" s="217"/>
      <c r="P27" s="217"/>
      <c r="Q27" s="217"/>
      <c r="R27" s="306"/>
      <c r="S27" s="307"/>
      <c r="T27" s="307"/>
    </row>
    <row r="28" spans="1:23" s="78" customFormat="1" ht="81" customHeight="1" x14ac:dyDescent="0.25">
      <c r="A28" s="84" t="s">
        <v>51</v>
      </c>
      <c r="B28" s="87" t="s">
        <v>52</v>
      </c>
      <c r="C28" s="84" t="s">
        <v>29</v>
      </c>
      <c r="D28" s="22">
        <f>G28+H28+I28</f>
        <v>62870.8</v>
      </c>
      <c r="E28" s="19" t="s">
        <v>358</v>
      </c>
      <c r="F28" s="19" t="s">
        <v>358</v>
      </c>
      <c r="G28" s="18">
        <v>10844.5</v>
      </c>
      <c r="H28" s="18">
        <v>25000</v>
      </c>
      <c r="I28" s="18">
        <v>27026.3</v>
      </c>
      <c r="J28" s="18" t="s">
        <v>358</v>
      </c>
      <c r="K28" s="18" t="s">
        <v>358</v>
      </c>
      <c r="L28" s="18" t="s">
        <v>358</v>
      </c>
      <c r="M28" s="12" t="s">
        <v>358</v>
      </c>
      <c r="N28" s="12" t="s">
        <v>358</v>
      </c>
      <c r="O28" s="12" t="s">
        <v>358</v>
      </c>
      <c r="P28" s="12" t="s">
        <v>358</v>
      </c>
      <c r="Q28" s="12" t="s">
        <v>358</v>
      </c>
      <c r="R28" s="84" t="s">
        <v>470</v>
      </c>
      <c r="S28" s="87" t="s">
        <v>53</v>
      </c>
      <c r="T28" s="87" t="s">
        <v>539</v>
      </c>
    </row>
    <row r="29" spans="1:23" s="78" customFormat="1" ht="27" customHeight="1" x14ac:dyDescent="0.25">
      <c r="A29" s="232" t="s">
        <v>54</v>
      </c>
      <c r="B29" s="327" t="s">
        <v>55</v>
      </c>
      <c r="C29" s="84" t="s">
        <v>154</v>
      </c>
      <c r="D29" s="22">
        <f>I29+J29</f>
        <v>213914.7</v>
      </c>
      <c r="E29" s="19" t="s">
        <v>358</v>
      </c>
      <c r="F29" s="21" t="s">
        <v>358</v>
      </c>
      <c r="G29" s="21" t="s">
        <v>358</v>
      </c>
      <c r="H29" s="21" t="s">
        <v>358</v>
      </c>
      <c r="I29" s="18">
        <v>61171.6</v>
      </c>
      <c r="J29" s="21">
        <f t="shared" ref="J29" si="2">J30+J31</f>
        <v>152743.1</v>
      </c>
      <c r="K29" s="21" t="s">
        <v>358</v>
      </c>
      <c r="L29" s="21" t="s">
        <v>358</v>
      </c>
      <c r="M29" s="13" t="s">
        <v>358</v>
      </c>
      <c r="N29" s="13" t="s">
        <v>358</v>
      </c>
      <c r="O29" s="13" t="s">
        <v>358</v>
      </c>
      <c r="P29" s="13" t="s">
        <v>358</v>
      </c>
      <c r="Q29" s="13" t="s">
        <v>358</v>
      </c>
      <c r="R29" s="260" t="s">
        <v>469</v>
      </c>
      <c r="S29" s="266" t="s">
        <v>56</v>
      </c>
      <c r="T29" s="266" t="s">
        <v>57</v>
      </c>
    </row>
    <row r="30" spans="1:23" s="91" customFormat="1" ht="42.75" customHeight="1" x14ac:dyDescent="0.25">
      <c r="A30" s="233"/>
      <c r="B30" s="328"/>
      <c r="C30" s="84" t="s">
        <v>29</v>
      </c>
      <c r="D30" s="22">
        <v>123914.7</v>
      </c>
      <c r="E30" s="19" t="s">
        <v>358</v>
      </c>
      <c r="F30" s="18" t="s">
        <v>358</v>
      </c>
      <c r="G30" s="18" t="s">
        <v>358</v>
      </c>
      <c r="H30" s="18" t="s">
        <v>358</v>
      </c>
      <c r="I30" s="18">
        <v>61171.6</v>
      </c>
      <c r="J30" s="18">
        <v>62743.1</v>
      </c>
      <c r="K30" s="18" t="s">
        <v>358</v>
      </c>
      <c r="L30" s="18" t="s">
        <v>358</v>
      </c>
      <c r="M30" s="12" t="s">
        <v>358</v>
      </c>
      <c r="N30" s="12" t="s">
        <v>358</v>
      </c>
      <c r="O30" s="12" t="s">
        <v>358</v>
      </c>
      <c r="P30" s="12" t="s">
        <v>358</v>
      </c>
      <c r="Q30" s="12" t="s">
        <v>358</v>
      </c>
      <c r="R30" s="303"/>
      <c r="S30" s="267"/>
      <c r="T30" s="267"/>
    </row>
    <row r="31" spans="1:23" ht="28.5" customHeight="1" x14ac:dyDescent="0.25">
      <c r="A31" s="234"/>
      <c r="B31" s="329"/>
      <c r="C31" s="84" t="s">
        <v>156</v>
      </c>
      <c r="D31" s="22">
        <f>J31</f>
        <v>90000</v>
      </c>
      <c r="E31" s="18" t="s">
        <v>358</v>
      </c>
      <c r="F31" s="18" t="s">
        <v>358</v>
      </c>
      <c r="G31" s="18" t="s">
        <v>358</v>
      </c>
      <c r="H31" s="18" t="s">
        <v>358</v>
      </c>
      <c r="I31" s="19" t="s">
        <v>362</v>
      </c>
      <c r="J31" s="18">
        <v>90000</v>
      </c>
      <c r="K31" s="18" t="s">
        <v>358</v>
      </c>
      <c r="L31" s="18" t="s">
        <v>358</v>
      </c>
      <c r="M31" s="14" t="s">
        <v>358</v>
      </c>
      <c r="N31" s="14" t="s">
        <v>358</v>
      </c>
      <c r="O31" s="14" t="s">
        <v>358</v>
      </c>
      <c r="P31" s="14" t="s">
        <v>358</v>
      </c>
      <c r="Q31" s="14" t="s">
        <v>358</v>
      </c>
      <c r="R31" s="261"/>
      <c r="S31" s="268"/>
      <c r="T31" s="268"/>
    </row>
    <row r="32" spans="1:23" ht="86.25" customHeight="1" x14ac:dyDescent="0.25">
      <c r="A32" s="66" t="s">
        <v>58</v>
      </c>
      <c r="B32" s="92" t="s">
        <v>498</v>
      </c>
      <c r="C32" s="17" t="s">
        <v>700</v>
      </c>
      <c r="D32" s="19">
        <v>0</v>
      </c>
      <c r="E32" s="18" t="s">
        <v>358</v>
      </c>
      <c r="F32" s="18" t="s">
        <v>358</v>
      </c>
      <c r="G32" s="18" t="s">
        <v>358</v>
      </c>
      <c r="H32" s="18" t="s">
        <v>358</v>
      </c>
      <c r="I32" s="18" t="s">
        <v>358</v>
      </c>
      <c r="J32" s="19" t="s">
        <v>358</v>
      </c>
      <c r="K32" s="19" t="s">
        <v>358</v>
      </c>
      <c r="L32" s="17" t="s">
        <v>358</v>
      </c>
      <c r="M32" s="11" t="s">
        <v>358</v>
      </c>
      <c r="N32" s="11" t="s">
        <v>358</v>
      </c>
      <c r="O32" s="11" t="s">
        <v>358</v>
      </c>
      <c r="P32" s="11" t="s">
        <v>358</v>
      </c>
      <c r="Q32" s="11" t="s">
        <v>358</v>
      </c>
      <c r="R32" s="93" t="s">
        <v>359</v>
      </c>
      <c r="S32" s="94" t="s">
        <v>59</v>
      </c>
      <c r="T32" s="87" t="s">
        <v>60</v>
      </c>
    </row>
    <row r="33" spans="1:20" ht="56.25" customHeight="1" x14ac:dyDescent="0.25">
      <c r="A33" s="66" t="s">
        <v>61</v>
      </c>
      <c r="B33" s="92" t="s">
        <v>499</v>
      </c>
      <c r="C33" s="17" t="s">
        <v>63</v>
      </c>
      <c r="D33" s="22">
        <f t="shared" ref="D33:D36" si="3">SUM(E33:M33)</f>
        <v>0</v>
      </c>
      <c r="E33" s="18" t="s">
        <v>358</v>
      </c>
      <c r="F33" s="18" t="s">
        <v>358</v>
      </c>
      <c r="G33" s="18" t="s">
        <v>358</v>
      </c>
      <c r="H33" s="18" t="s">
        <v>358</v>
      </c>
      <c r="I33" s="18" t="s">
        <v>358</v>
      </c>
      <c r="J33" s="19" t="s">
        <v>358</v>
      </c>
      <c r="K33" s="18" t="s">
        <v>358</v>
      </c>
      <c r="L33" s="18" t="s">
        <v>358</v>
      </c>
      <c r="M33" s="12" t="s">
        <v>358</v>
      </c>
      <c r="N33" s="12" t="s">
        <v>358</v>
      </c>
      <c r="O33" s="12" t="s">
        <v>358</v>
      </c>
      <c r="P33" s="12" t="s">
        <v>358</v>
      </c>
      <c r="Q33" s="12" t="s">
        <v>358</v>
      </c>
      <c r="R33" s="93" t="s">
        <v>359</v>
      </c>
      <c r="S33" s="94" t="s">
        <v>59</v>
      </c>
      <c r="T33" s="87" t="s">
        <v>64</v>
      </c>
    </row>
    <row r="34" spans="1:20" ht="39.75" customHeight="1" x14ac:dyDescent="0.25">
      <c r="A34" s="242" t="s">
        <v>62</v>
      </c>
      <c r="B34" s="332" t="s">
        <v>65</v>
      </c>
      <c r="C34" s="305" t="s">
        <v>29</v>
      </c>
      <c r="D34" s="330">
        <f t="shared" ref="D34" si="4">SUM(E34:M34)</f>
        <v>0</v>
      </c>
      <c r="E34" s="243" t="s">
        <v>358</v>
      </c>
      <c r="F34" s="243" t="s">
        <v>358</v>
      </c>
      <c r="G34" s="243" t="s">
        <v>358</v>
      </c>
      <c r="H34" s="243" t="s">
        <v>358</v>
      </c>
      <c r="I34" s="243" t="s">
        <v>358</v>
      </c>
      <c r="J34" s="243" t="s">
        <v>358</v>
      </c>
      <c r="K34" s="320" t="s">
        <v>362</v>
      </c>
      <c r="L34" s="224" t="s">
        <v>362</v>
      </c>
      <c r="M34" s="215" t="s">
        <v>362</v>
      </c>
      <c r="N34" s="215" t="s">
        <v>362</v>
      </c>
      <c r="O34" s="215" t="s">
        <v>362</v>
      </c>
      <c r="P34" s="215" t="s">
        <v>362</v>
      </c>
      <c r="Q34" s="215" t="s">
        <v>362</v>
      </c>
      <c r="R34" s="226" t="s">
        <v>460</v>
      </c>
      <c r="S34" s="235" t="s">
        <v>128</v>
      </c>
      <c r="T34" s="235" t="s">
        <v>68</v>
      </c>
    </row>
    <row r="35" spans="1:20" ht="13.5" customHeight="1" x14ac:dyDescent="0.25">
      <c r="A35" s="242"/>
      <c r="B35" s="332"/>
      <c r="C35" s="305"/>
      <c r="D35" s="331"/>
      <c r="E35" s="245"/>
      <c r="F35" s="245"/>
      <c r="G35" s="245"/>
      <c r="H35" s="245"/>
      <c r="I35" s="245"/>
      <c r="J35" s="245"/>
      <c r="K35" s="321"/>
      <c r="L35" s="225"/>
      <c r="M35" s="216"/>
      <c r="N35" s="216"/>
      <c r="O35" s="216"/>
      <c r="P35" s="216"/>
      <c r="Q35" s="216"/>
      <c r="R35" s="228"/>
      <c r="S35" s="237"/>
      <c r="T35" s="237"/>
    </row>
    <row r="36" spans="1:20" ht="30" customHeight="1" x14ac:dyDescent="0.25">
      <c r="A36" s="95"/>
      <c r="B36" s="96" t="s">
        <v>70</v>
      </c>
      <c r="C36" s="97"/>
      <c r="D36" s="22">
        <f t="shared" si="3"/>
        <v>1226965.8999999999</v>
      </c>
      <c r="E36" s="22">
        <f>E16+E17+E18+E20+E21+E22+E23</f>
        <v>115397</v>
      </c>
      <c r="F36" s="22">
        <f>F16+F17+F18+F21+F22+F23+F24</f>
        <v>125433.60000000001</v>
      </c>
      <c r="G36" s="22">
        <f>G16+G18+G20+G21+G22+G23+G24+G25+G28</f>
        <v>145704.9</v>
      </c>
      <c r="H36" s="22">
        <f>H16+H18+H21+H22+H23+H24+H25+H28</f>
        <v>180506.19999999998</v>
      </c>
      <c r="I36" s="22">
        <f>I16+I18+I21+I24+I25+I28+I29</f>
        <v>211613.7</v>
      </c>
      <c r="J36" s="22">
        <f>J20+J21+J25+J29</f>
        <v>411353</v>
      </c>
      <c r="K36" s="22">
        <f>K18+K21+K25</f>
        <v>36957.5</v>
      </c>
      <c r="L36" s="22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84"/>
      <c r="S36" s="87"/>
      <c r="T36" s="87"/>
    </row>
    <row r="37" spans="1:20" ht="31.5" customHeight="1" x14ac:dyDescent="0.25">
      <c r="A37" s="281" t="s">
        <v>71</v>
      </c>
      <c r="B37" s="282"/>
      <c r="C37" s="282"/>
      <c r="D37" s="282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2"/>
      <c r="P37" s="282"/>
      <c r="Q37" s="282"/>
      <c r="R37" s="282"/>
      <c r="S37" s="282"/>
      <c r="T37" s="283"/>
    </row>
    <row r="38" spans="1:20" ht="89.25" customHeight="1" x14ac:dyDescent="0.25">
      <c r="A38" s="84" t="s">
        <v>72</v>
      </c>
      <c r="B38" s="98" t="s">
        <v>73</v>
      </c>
      <c r="C38" s="84" t="s">
        <v>701</v>
      </c>
      <c r="D38" s="73" t="s">
        <v>362</v>
      </c>
      <c r="E38" s="73" t="s">
        <v>362</v>
      </c>
      <c r="F38" s="73" t="s">
        <v>362</v>
      </c>
      <c r="G38" s="99" t="s">
        <v>362</v>
      </c>
      <c r="H38" s="73" t="s">
        <v>362</v>
      </c>
      <c r="I38" s="99" t="s">
        <v>362</v>
      </c>
      <c r="J38" s="99" t="s">
        <v>362</v>
      </c>
      <c r="K38" s="99" t="s">
        <v>362</v>
      </c>
      <c r="L38" s="17" t="s">
        <v>362</v>
      </c>
      <c r="M38" s="11" t="s">
        <v>362</v>
      </c>
      <c r="N38" s="11" t="s">
        <v>362</v>
      </c>
      <c r="O38" s="11" t="s">
        <v>362</v>
      </c>
      <c r="P38" s="11" t="s">
        <v>362</v>
      </c>
      <c r="Q38" s="11" t="s">
        <v>362</v>
      </c>
      <c r="R38" s="84" t="s">
        <v>74</v>
      </c>
      <c r="S38" s="87" t="s">
        <v>75</v>
      </c>
      <c r="T38" s="87" t="s">
        <v>540</v>
      </c>
    </row>
    <row r="39" spans="1:20" ht="141" customHeight="1" x14ac:dyDescent="0.25">
      <c r="A39" s="84" t="s">
        <v>76</v>
      </c>
      <c r="B39" s="87" t="s">
        <v>541</v>
      </c>
      <c r="C39" s="84" t="s">
        <v>701</v>
      </c>
      <c r="D39" s="73" t="s">
        <v>362</v>
      </c>
      <c r="E39" s="73" t="s">
        <v>362</v>
      </c>
      <c r="F39" s="73" t="s">
        <v>362</v>
      </c>
      <c r="G39" s="99" t="s">
        <v>362</v>
      </c>
      <c r="H39" s="73" t="s">
        <v>362</v>
      </c>
      <c r="I39" s="99" t="s">
        <v>362</v>
      </c>
      <c r="J39" s="99" t="s">
        <v>362</v>
      </c>
      <c r="K39" s="99" t="s">
        <v>362</v>
      </c>
      <c r="L39" s="17" t="s">
        <v>362</v>
      </c>
      <c r="M39" s="11" t="s">
        <v>362</v>
      </c>
      <c r="N39" s="11" t="s">
        <v>362</v>
      </c>
      <c r="O39" s="11" t="s">
        <v>362</v>
      </c>
      <c r="P39" s="11" t="s">
        <v>362</v>
      </c>
      <c r="Q39" s="11" t="s">
        <v>362</v>
      </c>
      <c r="R39" s="84" t="s">
        <v>74</v>
      </c>
      <c r="S39" s="87" t="s">
        <v>75</v>
      </c>
      <c r="T39" s="87" t="s">
        <v>77</v>
      </c>
    </row>
    <row r="40" spans="1:20" ht="158.25" customHeight="1" x14ac:dyDescent="0.25">
      <c r="A40" s="84" t="s">
        <v>78</v>
      </c>
      <c r="B40" s="87" t="s">
        <v>79</v>
      </c>
      <c r="C40" s="84" t="s">
        <v>701</v>
      </c>
      <c r="D40" s="73" t="s">
        <v>362</v>
      </c>
      <c r="E40" s="73" t="s">
        <v>362</v>
      </c>
      <c r="F40" s="73" t="s">
        <v>362</v>
      </c>
      <c r="G40" s="99" t="s">
        <v>362</v>
      </c>
      <c r="H40" s="73" t="s">
        <v>362</v>
      </c>
      <c r="I40" s="99" t="s">
        <v>362</v>
      </c>
      <c r="J40" s="99" t="s">
        <v>362</v>
      </c>
      <c r="K40" s="99" t="s">
        <v>362</v>
      </c>
      <c r="L40" s="17" t="s">
        <v>362</v>
      </c>
      <c r="M40" s="11" t="s">
        <v>362</v>
      </c>
      <c r="N40" s="11" t="s">
        <v>362</v>
      </c>
      <c r="O40" s="11" t="s">
        <v>362</v>
      </c>
      <c r="P40" s="11" t="s">
        <v>362</v>
      </c>
      <c r="Q40" s="11" t="s">
        <v>362</v>
      </c>
      <c r="R40" s="84" t="s">
        <v>74</v>
      </c>
      <c r="S40" s="87" t="s">
        <v>543</v>
      </c>
      <c r="T40" s="87" t="s">
        <v>629</v>
      </c>
    </row>
    <row r="41" spans="1:20" ht="153" customHeight="1" x14ac:dyDescent="0.25">
      <c r="A41" s="84" t="s">
        <v>80</v>
      </c>
      <c r="B41" s="98" t="s">
        <v>81</v>
      </c>
      <c r="C41" s="84" t="s">
        <v>701</v>
      </c>
      <c r="D41" s="73" t="s">
        <v>362</v>
      </c>
      <c r="E41" s="73" t="s">
        <v>362</v>
      </c>
      <c r="F41" s="73" t="s">
        <v>362</v>
      </c>
      <c r="G41" s="99" t="s">
        <v>362</v>
      </c>
      <c r="H41" s="73" t="s">
        <v>362</v>
      </c>
      <c r="I41" s="99" t="s">
        <v>362</v>
      </c>
      <c r="J41" s="99" t="s">
        <v>362</v>
      </c>
      <c r="K41" s="99" t="s">
        <v>362</v>
      </c>
      <c r="L41" s="17" t="s">
        <v>362</v>
      </c>
      <c r="M41" s="11" t="s">
        <v>362</v>
      </c>
      <c r="N41" s="11" t="s">
        <v>362</v>
      </c>
      <c r="O41" s="11" t="s">
        <v>362</v>
      </c>
      <c r="P41" s="11" t="s">
        <v>362</v>
      </c>
      <c r="Q41" s="11" t="s">
        <v>362</v>
      </c>
      <c r="R41" s="84" t="s">
        <v>359</v>
      </c>
      <c r="S41" s="87" t="s">
        <v>630</v>
      </c>
      <c r="T41" s="87" t="s">
        <v>544</v>
      </c>
    </row>
    <row r="42" spans="1:20" ht="81" customHeight="1" x14ac:dyDescent="0.25">
      <c r="A42" s="84" t="s">
        <v>82</v>
      </c>
      <c r="B42" s="98" t="s">
        <v>83</v>
      </c>
      <c r="C42" s="84" t="s">
        <v>701</v>
      </c>
      <c r="D42" s="73" t="s">
        <v>362</v>
      </c>
      <c r="E42" s="73" t="s">
        <v>362</v>
      </c>
      <c r="F42" s="73" t="s">
        <v>362</v>
      </c>
      <c r="G42" s="99" t="s">
        <v>362</v>
      </c>
      <c r="H42" s="73" t="s">
        <v>362</v>
      </c>
      <c r="I42" s="99" t="s">
        <v>362</v>
      </c>
      <c r="J42" s="99" t="s">
        <v>362</v>
      </c>
      <c r="K42" s="99" t="s">
        <v>358</v>
      </c>
      <c r="L42" s="17" t="s">
        <v>358</v>
      </c>
      <c r="M42" s="11" t="s">
        <v>358</v>
      </c>
      <c r="N42" s="11" t="s">
        <v>358</v>
      </c>
      <c r="O42" s="11" t="s">
        <v>358</v>
      </c>
      <c r="P42" s="11" t="s">
        <v>358</v>
      </c>
      <c r="Q42" s="11" t="s">
        <v>358</v>
      </c>
      <c r="R42" s="66" t="s">
        <v>359</v>
      </c>
      <c r="S42" s="87" t="s">
        <v>84</v>
      </c>
      <c r="T42" s="87" t="s">
        <v>631</v>
      </c>
    </row>
    <row r="43" spans="1:20" ht="69.75" customHeight="1" x14ac:dyDescent="0.25">
      <c r="A43" s="84" t="s">
        <v>85</v>
      </c>
      <c r="B43" s="98" t="s">
        <v>86</v>
      </c>
      <c r="C43" s="84" t="s">
        <v>701</v>
      </c>
      <c r="D43" s="73" t="s">
        <v>362</v>
      </c>
      <c r="E43" s="73" t="s">
        <v>362</v>
      </c>
      <c r="F43" s="73" t="s">
        <v>362</v>
      </c>
      <c r="G43" s="99" t="s">
        <v>362</v>
      </c>
      <c r="H43" s="73" t="s">
        <v>362</v>
      </c>
      <c r="I43" s="99" t="s">
        <v>362</v>
      </c>
      <c r="J43" s="99" t="s">
        <v>362</v>
      </c>
      <c r="K43" s="99" t="s">
        <v>358</v>
      </c>
      <c r="L43" s="17" t="s">
        <v>358</v>
      </c>
      <c r="M43" s="11" t="s">
        <v>358</v>
      </c>
      <c r="N43" s="11" t="s">
        <v>358</v>
      </c>
      <c r="O43" s="11" t="s">
        <v>358</v>
      </c>
      <c r="P43" s="11" t="s">
        <v>358</v>
      </c>
      <c r="Q43" s="11" t="s">
        <v>358</v>
      </c>
      <c r="R43" s="66" t="s">
        <v>359</v>
      </c>
      <c r="S43" s="87" t="s">
        <v>87</v>
      </c>
      <c r="T43" s="47" t="s">
        <v>88</v>
      </c>
    </row>
    <row r="44" spans="1:20" ht="62.25" customHeight="1" x14ac:dyDescent="0.25">
      <c r="A44" s="84" t="s">
        <v>89</v>
      </c>
      <c r="B44" s="98" t="s">
        <v>545</v>
      </c>
      <c r="C44" s="84" t="s">
        <v>701</v>
      </c>
      <c r="D44" s="73" t="s">
        <v>362</v>
      </c>
      <c r="E44" s="73" t="s">
        <v>362</v>
      </c>
      <c r="F44" s="73" t="s">
        <v>362</v>
      </c>
      <c r="G44" s="99" t="s">
        <v>362</v>
      </c>
      <c r="H44" s="73" t="s">
        <v>362</v>
      </c>
      <c r="I44" s="99" t="s">
        <v>362</v>
      </c>
      <c r="J44" s="99" t="s">
        <v>362</v>
      </c>
      <c r="K44" s="99" t="s">
        <v>358</v>
      </c>
      <c r="L44" s="17" t="s">
        <v>358</v>
      </c>
      <c r="M44" s="11" t="s">
        <v>358</v>
      </c>
      <c r="N44" s="11" t="s">
        <v>358</v>
      </c>
      <c r="O44" s="11" t="s">
        <v>358</v>
      </c>
      <c r="P44" s="11" t="s">
        <v>358</v>
      </c>
      <c r="Q44" s="11" t="s">
        <v>358</v>
      </c>
      <c r="R44" s="84" t="s">
        <v>546</v>
      </c>
      <c r="S44" s="87" t="s">
        <v>90</v>
      </c>
      <c r="T44" s="87" t="s">
        <v>678</v>
      </c>
    </row>
    <row r="45" spans="1:20" ht="83.25" customHeight="1" x14ac:dyDescent="0.25">
      <c r="A45" s="84" t="s">
        <v>91</v>
      </c>
      <c r="B45" s="98" t="s">
        <v>92</v>
      </c>
      <c r="C45" s="84" t="s">
        <v>701</v>
      </c>
      <c r="D45" s="73" t="s">
        <v>362</v>
      </c>
      <c r="E45" s="73" t="s">
        <v>362</v>
      </c>
      <c r="F45" s="73" t="s">
        <v>362</v>
      </c>
      <c r="G45" s="99" t="s">
        <v>362</v>
      </c>
      <c r="H45" s="73" t="s">
        <v>362</v>
      </c>
      <c r="I45" s="99" t="s">
        <v>362</v>
      </c>
      <c r="J45" s="99" t="s">
        <v>362</v>
      </c>
      <c r="K45" s="99" t="s">
        <v>358</v>
      </c>
      <c r="L45" s="17" t="s">
        <v>358</v>
      </c>
      <c r="M45" s="11" t="s">
        <v>358</v>
      </c>
      <c r="N45" s="11" t="s">
        <v>358</v>
      </c>
      <c r="O45" s="11" t="s">
        <v>358</v>
      </c>
      <c r="P45" s="11" t="s">
        <v>358</v>
      </c>
      <c r="Q45" s="11" t="s">
        <v>358</v>
      </c>
      <c r="R45" s="84" t="s">
        <v>359</v>
      </c>
      <c r="S45" s="87" t="s">
        <v>93</v>
      </c>
      <c r="T45" s="47" t="s">
        <v>547</v>
      </c>
    </row>
    <row r="46" spans="1:20" ht="67.5" customHeight="1" x14ac:dyDescent="0.25">
      <c r="A46" s="66" t="s">
        <v>94</v>
      </c>
      <c r="B46" s="98" t="s">
        <v>95</v>
      </c>
      <c r="C46" s="84" t="s">
        <v>701</v>
      </c>
      <c r="D46" s="73" t="s">
        <v>362</v>
      </c>
      <c r="E46" s="73" t="s">
        <v>362</v>
      </c>
      <c r="F46" s="73" t="s">
        <v>362</v>
      </c>
      <c r="G46" s="99" t="s">
        <v>362</v>
      </c>
      <c r="H46" s="73" t="s">
        <v>362</v>
      </c>
      <c r="I46" s="99" t="s">
        <v>362</v>
      </c>
      <c r="J46" s="99" t="s">
        <v>362</v>
      </c>
      <c r="K46" s="99" t="s">
        <v>362</v>
      </c>
      <c r="L46" s="17" t="s">
        <v>362</v>
      </c>
      <c r="M46" s="11" t="s">
        <v>362</v>
      </c>
      <c r="N46" s="11" t="s">
        <v>362</v>
      </c>
      <c r="O46" s="11" t="s">
        <v>362</v>
      </c>
      <c r="P46" s="11" t="s">
        <v>362</v>
      </c>
      <c r="Q46" s="11" t="s">
        <v>362</v>
      </c>
      <c r="R46" s="84" t="s">
        <v>548</v>
      </c>
      <c r="S46" s="87" t="s">
        <v>96</v>
      </c>
      <c r="T46" s="87" t="s">
        <v>679</v>
      </c>
    </row>
    <row r="47" spans="1:20" ht="64.5" customHeight="1" x14ac:dyDescent="0.25">
      <c r="A47" s="66" t="s">
        <v>97</v>
      </c>
      <c r="B47" s="98" t="s">
        <v>98</v>
      </c>
      <c r="C47" s="84" t="s">
        <v>701</v>
      </c>
      <c r="D47" s="73" t="s">
        <v>362</v>
      </c>
      <c r="E47" s="73" t="s">
        <v>362</v>
      </c>
      <c r="F47" s="73" t="s">
        <v>362</v>
      </c>
      <c r="G47" s="99" t="s">
        <v>362</v>
      </c>
      <c r="H47" s="73" t="s">
        <v>362</v>
      </c>
      <c r="I47" s="99" t="s">
        <v>362</v>
      </c>
      <c r="J47" s="99" t="s">
        <v>362</v>
      </c>
      <c r="K47" s="99" t="s">
        <v>362</v>
      </c>
      <c r="L47" s="17" t="s">
        <v>362</v>
      </c>
      <c r="M47" s="11" t="s">
        <v>362</v>
      </c>
      <c r="N47" s="11" t="s">
        <v>362</v>
      </c>
      <c r="O47" s="11" t="s">
        <v>362</v>
      </c>
      <c r="P47" s="11" t="s">
        <v>362</v>
      </c>
      <c r="Q47" s="11" t="s">
        <v>362</v>
      </c>
      <c r="R47" s="84" t="s">
        <v>548</v>
      </c>
      <c r="S47" s="87" t="s">
        <v>96</v>
      </c>
      <c r="T47" s="87" t="s">
        <v>682</v>
      </c>
    </row>
    <row r="48" spans="1:20" ht="108" customHeight="1" x14ac:dyDescent="0.25">
      <c r="A48" s="66" t="s">
        <v>99</v>
      </c>
      <c r="B48" s="98" t="s">
        <v>100</v>
      </c>
      <c r="C48" s="84" t="s">
        <v>701</v>
      </c>
      <c r="D48" s="73" t="s">
        <v>362</v>
      </c>
      <c r="E48" s="73" t="s">
        <v>362</v>
      </c>
      <c r="F48" s="73" t="s">
        <v>362</v>
      </c>
      <c r="G48" s="99" t="s">
        <v>362</v>
      </c>
      <c r="H48" s="73" t="s">
        <v>362</v>
      </c>
      <c r="I48" s="99" t="s">
        <v>362</v>
      </c>
      <c r="J48" s="99" t="s">
        <v>362</v>
      </c>
      <c r="K48" s="99" t="s">
        <v>362</v>
      </c>
      <c r="L48" s="17" t="s">
        <v>362</v>
      </c>
      <c r="M48" s="11" t="s">
        <v>362</v>
      </c>
      <c r="N48" s="11" t="s">
        <v>362</v>
      </c>
      <c r="O48" s="11" t="s">
        <v>362</v>
      </c>
      <c r="P48" s="11" t="s">
        <v>362</v>
      </c>
      <c r="Q48" s="11" t="s">
        <v>362</v>
      </c>
      <c r="R48" s="84" t="s">
        <v>548</v>
      </c>
      <c r="S48" s="87" t="s">
        <v>101</v>
      </c>
      <c r="T48" s="87" t="s">
        <v>680</v>
      </c>
    </row>
    <row r="49" spans="1:20" ht="123" customHeight="1" x14ac:dyDescent="0.25">
      <c r="A49" s="66" t="s">
        <v>102</v>
      </c>
      <c r="B49" s="98" t="s">
        <v>103</v>
      </c>
      <c r="C49" s="84" t="s">
        <v>701</v>
      </c>
      <c r="D49" s="73" t="s">
        <v>362</v>
      </c>
      <c r="E49" s="73" t="s">
        <v>362</v>
      </c>
      <c r="F49" s="73" t="s">
        <v>362</v>
      </c>
      <c r="G49" s="99" t="s">
        <v>362</v>
      </c>
      <c r="H49" s="73" t="s">
        <v>362</v>
      </c>
      <c r="I49" s="99" t="s">
        <v>362</v>
      </c>
      <c r="J49" s="99" t="s">
        <v>362</v>
      </c>
      <c r="K49" s="99" t="s">
        <v>362</v>
      </c>
      <c r="L49" s="17" t="s">
        <v>362</v>
      </c>
      <c r="M49" s="11" t="s">
        <v>362</v>
      </c>
      <c r="N49" s="11" t="s">
        <v>362</v>
      </c>
      <c r="O49" s="11" t="s">
        <v>362</v>
      </c>
      <c r="P49" s="11" t="s">
        <v>362</v>
      </c>
      <c r="Q49" s="11" t="s">
        <v>362</v>
      </c>
      <c r="R49" s="84" t="s">
        <v>549</v>
      </c>
      <c r="S49" s="87" t="s">
        <v>101</v>
      </c>
      <c r="T49" s="87" t="s">
        <v>681</v>
      </c>
    </row>
    <row r="50" spans="1:20" ht="51.75" customHeight="1" x14ac:dyDescent="0.25">
      <c r="A50" s="66" t="s">
        <v>104</v>
      </c>
      <c r="B50" s="98" t="s">
        <v>105</v>
      </c>
      <c r="C50" s="84" t="s">
        <v>701</v>
      </c>
      <c r="D50" s="73" t="s">
        <v>362</v>
      </c>
      <c r="E50" s="73" t="s">
        <v>362</v>
      </c>
      <c r="F50" s="73" t="s">
        <v>362</v>
      </c>
      <c r="G50" s="99" t="s">
        <v>362</v>
      </c>
      <c r="H50" s="73" t="s">
        <v>362</v>
      </c>
      <c r="I50" s="99" t="s">
        <v>362</v>
      </c>
      <c r="J50" s="99" t="s">
        <v>362</v>
      </c>
      <c r="K50" s="99" t="s">
        <v>362</v>
      </c>
      <c r="L50" s="17" t="s">
        <v>362</v>
      </c>
      <c r="M50" s="11" t="s">
        <v>362</v>
      </c>
      <c r="N50" s="11" t="s">
        <v>362</v>
      </c>
      <c r="O50" s="11" t="s">
        <v>362</v>
      </c>
      <c r="P50" s="11" t="s">
        <v>362</v>
      </c>
      <c r="Q50" s="11" t="s">
        <v>362</v>
      </c>
      <c r="R50" s="84" t="s">
        <v>474</v>
      </c>
      <c r="S50" s="87" t="s">
        <v>106</v>
      </c>
      <c r="T50" s="87" t="s">
        <v>682</v>
      </c>
    </row>
    <row r="51" spans="1:20" s="78" customFormat="1" ht="28.5" customHeight="1" x14ac:dyDescent="0.25">
      <c r="A51" s="95"/>
      <c r="B51" s="96" t="s">
        <v>107</v>
      </c>
      <c r="C51" s="97"/>
      <c r="D51" s="15">
        <f>SUM(E51:I51)</f>
        <v>0</v>
      </c>
      <c r="E51" s="15">
        <f t="shared" ref="E51:L51" si="5">SUM(E38:E45)</f>
        <v>0</v>
      </c>
      <c r="F51" s="15">
        <f t="shared" si="5"/>
        <v>0</v>
      </c>
      <c r="G51" s="15">
        <f t="shared" si="5"/>
        <v>0</v>
      </c>
      <c r="H51" s="15">
        <f t="shared" si="5"/>
        <v>0</v>
      </c>
      <c r="I51" s="15">
        <f t="shared" si="5"/>
        <v>0</v>
      </c>
      <c r="J51" s="15">
        <f t="shared" si="5"/>
        <v>0</v>
      </c>
      <c r="K51" s="15">
        <f t="shared" si="5"/>
        <v>0</v>
      </c>
      <c r="L51" s="22">
        <f t="shared" si="5"/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84"/>
      <c r="S51" s="87"/>
      <c r="T51" s="87"/>
    </row>
    <row r="52" spans="1:20" s="78" customFormat="1" ht="21.75" customHeight="1" x14ac:dyDescent="0.25">
      <c r="A52" s="281" t="s">
        <v>108</v>
      </c>
      <c r="B52" s="282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3"/>
    </row>
    <row r="53" spans="1:20" s="78" customFormat="1" ht="69.75" customHeight="1" x14ac:dyDescent="0.25">
      <c r="A53" s="232" t="s">
        <v>109</v>
      </c>
      <c r="B53" s="235" t="s">
        <v>110</v>
      </c>
      <c r="C53" s="232" t="s">
        <v>111</v>
      </c>
      <c r="D53" s="22">
        <f>E53+F53+G53+H53</f>
        <v>22491.8</v>
      </c>
      <c r="E53" s="18">
        <v>3800</v>
      </c>
      <c r="F53" s="18">
        <f>5400+2400</f>
        <v>7800</v>
      </c>
      <c r="G53" s="18">
        <f>2183.7+3497.1</f>
        <v>5680.7999999999993</v>
      </c>
      <c r="H53" s="18">
        <f>3775.7+2735+318.6-100-1518.3</f>
        <v>5211</v>
      </c>
      <c r="I53" s="19" t="s">
        <v>362</v>
      </c>
      <c r="J53" s="19" t="s">
        <v>362</v>
      </c>
      <c r="K53" s="16" t="s">
        <v>433</v>
      </c>
      <c r="L53" s="16" t="s">
        <v>433</v>
      </c>
      <c r="M53" s="16" t="s">
        <v>433</v>
      </c>
      <c r="N53" s="16" t="s">
        <v>433</v>
      </c>
      <c r="O53" s="16" t="s">
        <v>433</v>
      </c>
      <c r="P53" s="16" t="s">
        <v>433</v>
      </c>
      <c r="Q53" s="16" t="s">
        <v>433</v>
      </c>
      <c r="R53" s="84" t="s">
        <v>658</v>
      </c>
      <c r="S53" s="87" t="s">
        <v>112</v>
      </c>
      <c r="T53" s="265" t="s">
        <v>555</v>
      </c>
    </row>
    <row r="54" spans="1:20" s="78" customFormat="1" ht="69" customHeight="1" x14ac:dyDescent="0.25">
      <c r="A54" s="233"/>
      <c r="B54" s="236"/>
      <c r="C54" s="233"/>
      <c r="D54" s="22">
        <f>I54+J54+K54++L54+M54+N54+O54</f>
        <v>1138.04</v>
      </c>
      <c r="E54" s="19" t="s">
        <v>362</v>
      </c>
      <c r="F54" s="19" t="s">
        <v>362</v>
      </c>
      <c r="G54" s="19" t="s">
        <v>362</v>
      </c>
      <c r="H54" s="19" t="s">
        <v>362</v>
      </c>
      <c r="I54" s="18">
        <v>482.04</v>
      </c>
      <c r="J54" s="18">
        <v>240.8</v>
      </c>
      <c r="K54" s="18">
        <v>232.6</v>
      </c>
      <c r="L54" s="17">
        <v>182.6</v>
      </c>
      <c r="M54" s="16"/>
      <c r="N54" s="16"/>
      <c r="O54" s="16"/>
      <c r="P54" s="16"/>
      <c r="Q54" s="59"/>
      <c r="R54" s="61" t="s">
        <v>660</v>
      </c>
      <c r="S54" s="100" t="s">
        <v>406</v>
      </c>
      <c r="T54" s="265"/>
    </row>
    <row r="55" spans="1:20" s="78" customFormat="1" ht="75.75" customHeight="1" x14ac:dyDescent="0.25">
      <c r="A55" s="234"/>
      <c r="B55" s="237"/>
      <c r="C55" s="234"/>
      <c r="D55" s="22">
        <f>I55+J55+K55++L55+M55+N55+O55+P55</f>
        <v>721.42000000000007</v>
      </c>
      <c r="E55" s="19"/>
      <c r="F55" s="19"/>
      <c r="G55" s="19"/>
      <c r="H55" s="19"/>
      <c r="I55" s="18"/>
      <c r="J55" s="18"/>
      <c r="K55" s="18"/>
      <c r="L55" s="17"/>
      <c r="M55" s="17">
        <v>214.39500000000001</v>
      </c>
      <c r="N55" s="17">
        <v>248.02500000000001</v>
      </c>
      <c r="O55" s="17">
        <v>259</v>
      </c>
      <c r="P55" s="17"/>
      <c r="Q55" s="204"/>
      <c r="R55" s="101" t="s">
        <v>659</v>
      </c>
      <c r="S55" s="100" t="s">
        <v>432</v>
      </c>
      <c r="T55" s="102" t="s">
        <v>640</v>
      </c>
    </row>
    <row r="56" spans="1:20" ht="54.75" customHeight="1" x14ac:dyDescent="0.25">
      <c r="A56" s="232" t="s">
        <v>114</v>
      </c>
      <c r="B56" s="235" t="s">
        <v>484</v>
      </c>
      <c r="C56" s="232" t="s">
        <v>29</v>
      </c>
      <c r="D56" s="22">
        <f>E56+F56+G56+H56</f>
        <v>4176.5</v>
      </c>
      <c r="E56" s="18">
        <v>74</v>
      </c>
      <c r="F56" s="18">
        <v>868.4</v>
      </c>
      <c r="G56" s="18">
        <f>250+1200+640.1-135</f>
        <v>1955.1</v>
      </c>
      <c r="H56" s="18">
        <f>894+1650-346.2-918.8</f>
        <v>1279.0000000000002</v>
      </c>
      <c r="I56" s="19" t="s">
        <v>358</v>
      </c>
      <c r="J56" s="19" t="s">
        <v>358</v>
      </c>
      <c r="K56" s="19" t="s">
        <v>358</v>
      </c>
      <c r="L56" s="17" t="s">
        <v>358</v>
      </c>
      <c r="M56" s="11" t="s">
        <v>358</v>
      </c>
      <c r="N56" s="11" t="s">
        <v>358</v>
      </c>
      <c r="O56" s="11" t="s">
        <v>358</v>
      </c>
      <c r="P56" s="11" t="s">
        <v>358</v>
      </c>
      <c r="Q56" s="11" t="s">
        <v>358</v>
      </c>
      <c r="R56" s="260" t="s">
        <v>661</v>
      </c>
      <c r="S56" s="87" t="s">
        <v>112</v>
      </c>
      <c r="T56" s="235" t="s">
        <v>512</v>
      </c>
    </row>
    <row r="57" spans="1:20" ht="67.5" customHeight="1" x14ac:dyDescent="0.25">
      <c r="A57" s="233"/>
      <c r="B57" s="236"/>
      <c r="C57" s="233"/>
      <c r="D57" s="22">
        <f>I57+J57+K57+L57+M57+N57+O57</f>
        <v>12710.699999999999</v>
      </c>
      <c r="E57" s="19" t="s">
        <v>362</v>
      </c>
      <c r="F57" s="19" t="s">
        <v>362</v>
      </c>
      <c r="G57" s="19" t="s">
        <v>362</v>
      </c>
      <c r="H57" s="19" t="s">
        <v>362</v>
      </c>
      <c r="I57" s="18">
        <v>4260</v>
      </c>
      <c r="J57" s="18">
        <v>1363.1</v>
      </c>
      <c r="K57" s="18">
        <v>4184.2</v>
      </c>
      <c r="L57" s="17">
        <v>2903.4</v>
      </c>
      <c r="M57" s="16"/>
      <c r="N57" s="16"/>
      <c r="O57" s="16"/>
      <c r="P57" s="16"/>
      <c r="Q57" s="205"/>
      <c r="R57" s="303"/>
      <c r="S57" s="87" t="s">
        <v>407</v>
      </c>
      <c r="T57" s="237"/>
    </row>
    <row r="58" spans="1:20" ht="82.5" customHeight="1" x14ac:dyDescent="0.25">
      <c r="A58" s="234"/>
      <c r="B58" s="237"/>
      <c r="C58" s="234"/>
      <c r="D58" s="22">
        <f>I58+J58+K58+L58+M58+N58+O58+P58</f>
        <v>12004.940770000001</v>
      </c>
      <c r="E58" s="19"/>
      <c r="F58" s="19"/>
      <c r="G58" s="19"/>
      <c r="H58" s="19"/>
      <c r="I58" s="18"/>
      <c r="J58" s="18"/>
      <c r="K58" s="18"/>
      <c r="L58" s="17"/>
      <c r="M58" s="17">
        <v>4570.14077</v>
      </c>
      <c r="N58" s="17">
        <v>3914.8</v>
      </c>
      <c r="O58" s="17">
        <v>3520</v>
      </c>
      <c r="P58" s="17"/>
      <c r="Q58" s="17"/>
      <c r="R58" s="261"/>
      <c r="S58" s="87" t="s">
        <v>434</v>
      </c>
      <c r="T58" s="100" t="s">
        <v>639</v>
      </c>
    </row>
    <row r="59" spans="1:20" ht="48" customHeight="1" x14ac:dyDescent="0.25">
      <c r="A59" s="232" t="s">
        <v>115</v>
      </c>
      <c r="B59" s="235" t="s">
        <v>551</v>
      </c>
      <c r="C59" s="232" t="s">
        <v>29</v>
      </c>
      <c r="D59" s="22">
        <f>H59</f>
        <v>39.299999999999997</v>
      </c>
      <c r="E59" s="19" t="s">
        <v>362</v>
      </c>
      <c r="F59" s="19" t="s">
        <v>362</v>
      </c>
      <c r="G59" s="19" t="s">
        <v>362</v>
      </c>
      <c r="H59" s="18">
        <v>39.299999999999997</v>
      </c>
      <c r="I59" s="19" t="s">
        <v>358</v>
      </c>
      <c r="J59" s="19" t="s">
        <v>358</v>
      </c>
      <c r="K59" s="19" t="s">
        <v>358</v>
      </c>
      <c r="L59" s="17" t="s">
        <v>358</v>
      </c>
      <c r="M59" s="11" t="s">
        <v>358</v>
      </c>
      <c r="N59" s="11" t="s">
        <v>358</v>
      </c>
      <c r="O59" s="11" t="s">
        <v>358</v>
      </c>
      <c r="P59" s="11" t="s">
        <v>358</v>
      </c>
      <c r="Q59" s="11" t="s">
        <v>358</v>
      </c>
      <c r="R59" s="260" t="s">
        <v>662</v>
      </c>
      <c r="S59" s="87" t="s">
        <v>112</v>
      </c>
      <c r="T59" s="235" t="s">
        <v>550</v>
      </c>
    </row>
    <row r="60" spans="1:20" s="78" customFormat="1" ht="57.75" customHeight="1" x14ac:dyDescent="0.25">
      <c r="A60" s="233"/>
      <c r="B60" s="236"/>
      <c r="C60" s="233"/>
      <c r="D60" s="22">
        <f>I60+J60+K60+L60+M60+N60+O60</f>
        <v>10786.95</v>
      </c>
      <c r="E60" s="19" t="s">
        <v>362</v>
      </c>
      <c r="F60" s="19" t="s">
        <v>362</v>
      </c>
      <c r="G60" s="19" t="s">
        <v>362</v>
      </c>
      <c r="H60" s="19" t="s">
        <v>362</v>
      </c>
      <c r="I60" s="18">
        <v>2377.75</v>
      </c>
      <c r="J60" s="18">
        <v>2778.7</v>
      </c>
      <c r="K60" s="18">
        <v>3030.4</v>
      </c>
      <c r="L60" s="17">
        <v>2600.1</v>
      </c>
      <c r="M60" s="11"/>
      <c r="N60" s="11"/>
      <c r="O60" s="11"/>
      <c r="P60" s="11"/>
      <c r="Q60" s="11"/>
      <c r="R60" s="303"/>
      <c r="S60" s="87" t="s">
        <v>408</v>
      </c>
      <c r="T60" s="237"/>
    </row>
    <row r="61" spans="1:20" s="78" customFormat="1" ht="109.5" customHeight="1" x14ac:dyDescent="0.25">
      <c r="A61" s="234"/>
      <c r="B61" s="237"/>
      <c r="C61" s="234"/>
      <c r="D61" s="22">
        <f>I61+J61+K61+L61+M61+N61+O61+P61</f>
        <v>13064.49217</v>
      </c>
      <c r="E61" s="19"/>
      <c r="F61" s="19"/>
      <c r="G61" s="19"/>
      <c r="H61" s="19"/>
      <c r="I61" s="18"/>
      <c r="J61" s="18"/>
      <c r="K61" s="18"/>
      <c r="L61" s="17"/>
      <c r="M61" s="17">
        <v>3729.49217</v>
      </c>
      <c r="N61" s="17">
        <v>4774</v>
      </c>
      <c r="O61" s="17">
        <v>4561</v>
      </c>
      <c r="P61" s="17"/>
      <c r="Q61" s="17"/>
      <c r="R61" s="261"/>
      <c r="S61" s="87" t="s">
        <v>434</v>
      </c>
      <c r="T61" s="100" t="s">
        <v>641</v>
      </c>
    </row>
    <row r="62" spans="1:20" s="78" customFormat="1" ht="54.75" customHeight="1" x14ac:dyDescent="0.25">
      <c r="A62" s="232" t="s">
        <v>116</v>
      </c>
      <c r="B62" s="235" t="s">
        <v>117</v>
      </c>
      <c r="C62" s="232" t="s">
        <v>29</v>
      </c>
      <c r="D62" s="22">
        <f>G62+H62</f>
        <v>3786</v>
      </c>
      <c r="E62" s="18" t="s">
        <v>358</v>
      </c>
      <c r="F62" s="18" t="s">
        <v>358</v>
      </c>
      <c r="G62" s="18">
        <v>497.5</v>
      </c>
      <c r="H62" s="18">
        <v>3288.5</v>
      </c>
      <c r="I62" s="19" t="s">
        <v>358</v>
      </c>
      <c r="J62" s="19" t="s">
        <v>358</v>
      </c>
      <c r="K62" s="19" t="s">
        <v>358</v>
      </c>
      <c r="L62" s="17" t="s">
        <v>358</v>
      </c>
      <c r="M62" s="11" t="s">
        <v>358</v>
      </c>
      <c r="N62" s="11" t="s">
        <v>358</v>
      </c>
      <c r="O62" s="11" t="s">
        <v>358</v>
      </c>
      <c r="P62" s="11" t="s">
        <v>358</v>
      </c>
      <c r="Q62" s="11" t="s">
        <v>358</v>
      </c>
      <c r="R62" s="1" t="s">
        <v>359</v>
      </c>
      <c r="S62" s="87" t="s">
        <v>112</v>
      </c>
      <c r="T62" s="235" t="s">
        <v>442</v>
      </c>
    </row>
    <row r="63" spans="1:20" s="78" customFormat="1" ht="43.5" customHeight="1" x14ac:dyDescent="0.25">
      <c r="A63" s="233"/>
      <c r="B63" s="236"/>
      <c r="C63" s="233"/>
      <c r="D63" s="22" t="s">
        <v>362</v>
      </c>
      <c r="E63" s="19" t="s">
        <v>358</v>
      </c>
      <c r="F63" s="19" t="s">
        <v>358</v>
      </c>
      <c r="G63" s="19" t="s">
        <v>362</v>
      </c>
      <c r="H63" s="19" t="s">
        <v>362</v>
      </c>
      <c r="I63" s="19" t="s">
        <v>358</v>
      </c>
      <c r="J63" s="19" t="s">
        <v>358</v>
      </c>
      <c r="K63" s="19" t="s">
        <v>358</v>
      </c>
      <c r="L63" s="17" t="s">
        <v>358</v>
      </c>
      <c r="M63" s="18" t="s">
        <v>554</v>
      </c>
      <c r="N63" s="11" t="s">
        <v>358</v>
      </c>
      <c r="O63" s="11" t="s">
        <v>358</v>
      </c>
      <c r="P63" s="11" t="s">
        <v>358</v>
      </c>
      <c r="Q63" s="11" t="s">
        <v>358</v>
      </c>
      <c r="R63" s="103" t="s">
        <v>552</v>
      </c>
      <c r="S63" s="87" t="s">
        <v>113</v>
      </c>
      <c r="T63" s="237"/>
    </row>
    <row r="64" spans="1:20" s="78" customFormat="1" ht="53.25" customHeight="1" x14ac:dyDescent="0.25">
      <c r="A64" s="234"/>
      <c r="B64" s="237"/>
      <c r="C64" s="234"/>
      <c r="D64" s="22">
        <f t="shared" ref="D64" si="6">G64+H64</f>
        <v>0</v>
      </c>
      <c r="E64" s="19"/>
      <c r="F64" s="19"/>
      <c r="G64" s="19"/>
      <c r="H64" s="19"/>
      <c r="I64" s="19"/>
      <c r="J64" s="19"/>
      <c r="K64" s="19"/>
      <c r="L64" s="17"/>
      <c r="M64" s="11"/>
      <c r="N64" s="17">
        <v>0</v>
      </c>
      <c r="O64" s="11"/>
      <c r="P64" s="11"/>
      <c r="Q64" s="11"/>
      <c r="R64" s="104" t="s">
        <v>481</v>
      </c>
      <c r="S64" s="87" t="s">
        <v>42</v>
      </c>
      <c r="T64" s="100" t="s">
        <v>553</v>
      </c>
    </row>
    <row r="65" spans="1:20" s="78" customFormat="1" ht="56.25" customHeight="1" x14ac:dyDescent="0.25">
      <c r="A65" s="232" t="s">
        <v>118</v>
      </c>
      <c r="B65" s="235" t="s">
        <v>119</v>
      </c>
      <c r="C65" s="232" t="s">
        <v>29</v>
      </c>
      <c r="D65" s="22">
        <f>E65+F65+G65+H65</f>
        <v>4474</v>
      </c>
      <c r="E65" s="18">
        <v>260</v>
      </c>
      <c r="F65" s="18">
        <v>300</v>
      </c>
      <c r="G65" s="18">
        <f>1407.5+781.2-159</f>
        <v>2029.6999999999998</v>
      </c>
      <c r="H65" s="18">
        <f>1653.8+489.5-830+571</f>
        <v>1884.3000000000002</v>
      </c>
      <c r="I65" s="19" t="s">
        <v>362</v>
      </c>
      <c r="J65" s="19" t="s">
        <v>362</v>
      </c>
      <c r="K65" s="19" t="s">
        <v>358</v>
      </c>
      <c r="L65" s="17" t="s">
        <v>358</v>
      </c>
      <c r="M65" s="11" t="s">
        <v>358</v>
      </c>
      <c r="N65" s="202"/>
      <c r="O65" s="11"/>
      <c r="P65" s="11"/>
      <c r="Q65" s="11"/>
      <c r="R65" s="260" t="s">
        <v>663</v>
      </c>
      <c r="S65" s="87" t="s">
        <v>112</v>
      </c>
      <c r="T65" s="235" t="s">
        <v>556</v>
      </c>
    </row>
    <row r="66" spans="1:20" s="78" customFormat="1" ht="54" customHeight="1" x14ac:dyDescent="0.25">
      <c r="A66" s="233"/>
      <c r="B66" s="236"/>
      <c r="C66" s="233"/>
      <c r="D66" s="22">
        <f>I66+J66+K66+L66+M66+N66+O66</f>
        <v>8686.4000000000015</v>
      </c>
      <c r="E66" s="19" t="s">
        <v>362</v>
      </c>
      <c r="F66" s="19" t="s">
        <v>362</v>
      </c>
      <c r="G66" s="19" t="s">
        <v>362</v>
      </c>
      <c r="H66" s="19" t="s">
        <v>362</v>
      </c>
      <c r="I66" s="18">
        <v>1917</v>
      </c>
      <c r="J66" s="18">
        <v>2378.1</v>
      </c>
      <c r="K66" s="18">
        <v>2088.5</v>
      </c>
      <c r="L66" s="17">
        <v>2302.8000000000002</v>
      </c>
      <c r="M66" s="18"/>
      <c r="N66" s="18"/>
      <c r="O66" s="18"/>
      <c r="P66" s="18"/>
      <c r="Q66" s="18"/>
      <c r="R66" s="303"/>
      <c r="S66" s="87" t="s">
        <v>410</v>
      </c>
      <c r="T66" s="237"/>
    </row>
    <row r="67" spans="1:20" s="78" customFormat="1" ht="74.25" customHeight="1" x14ac:dyDescent="0.25">
      <c r="A67" s="234"/>
      <c r="B67" s="237"/>
      <c r="C67" s="234"/>
      <c r="D67" s="22">
        <f>I67+J67+K67+L67+M67+N67+O67+P67</f>
        <v>7384.8820599999999</v>
      </c>
      <c r="E67" s="19"/>
      <c r="F67" s="19"/>
      <c r="G67" s="19"/>
      <c r="H67" s="19"/>
      <c r="I67" s="18"/>
      <c r="J67" s="18"/>
      <c r="K67" s="18"/>
      <c r="L67" s="17"/>
      <c r="M67" s="18">
        <v>978.18805999999995</v>
      </c>
      <c r="N67" s="18">
        <v>4261</v>
      </c>
      <c r="O67" s="18">
        <v>2145.694</v>
      </c>
      <c r="P67" s="18"/>
      <c r="Q67" s="18"/>
      <c r="R67" s="261"/>
      <c r="S67" s="87" t="s">
        <v>434</v>
      </c>
      <c r="T67" s="100" t="s">
        <v>642</v>
      </c>
    </row>
    <row r="68" spans="1:20" s="78" customFormat="1" ht="72" customHeight="1" x14ac:dyDescent="0.25">
      <c r="A68" s="232" t="s">
        <v>120</v>
      </c>
      <c r="B68" s="235" t="s">
        <v>121</v>
      </c>
      <c r="C68" s="232" t="s">
        <v>542</v>
      </c>
      <c r="D68" s="19" t="s">
        <v>362</v>
      </c>
      <c r="E68" s="19" t="s">
        <v>362</v>
      </c>
      <c r="F68" s="19" t="s">
        <v>362</v>
      </c>
      <c r="G68" s="19" t="s">
        <v>362</v>
      </c>
      <c r="H68" s="19" t="s">
        <v>362</v>
      </c>
      <c r="I68" s="19" t="s">
        <v>362</v>
      </c>
      <c r="J68" s="19" t="s">
        <v>362</v>
      </c>
      <c r="K68" s="19" t="s">
        <v>362</v>
      </c>
      <c r="L68" s="17" t="s">
        <v>362</v>
      </c>
      <c r="M68" s="11" t="s">
        <v>362</v>
      </c>
      <c r="N68" s="11" t="s">
        <v>362</v>
      </c>
      <c r="O68" s="11" t="s">
        <v>362</v>
      </c>
      <c r="P68" s="11" t="s">
        <v>362</v>
      </c>
      <c r="Q68" s="11" t="s">
        <v>362</v>
      </c>
      <c r="R68" s="260" t="s">
        <v>664</v>
      </c>
      <c r="S68" s="87" t="s">
        <v>122</v>
      </c>
      <c r="T68" s="235" t="s">
        <v>123</v>
      </c>
    </row>
    <row r="69" spans="1:20" s="78" customFormat="1" ht="93.75" customHeight="1" x14ac:dyDescent="0.25">
      <c r="A69" s="234"/>
      <c r="B69" s="237"/>
      <c r="C69" s="234"/>
      <c r="D69" s="19" t="s">
        <v>362</v>
      </c>
      <c r="E69" s="19" t="s">
        <v>362</v>
      </c>
      <c r="F69" s="19" t="s">
        <v>362</v>
      </c>
      <c r="G69" s="19" t="s">
        <v>362</v>
      </c>
      <c r="H69" s="19" t="s">
        <v>362</v>
      </c>
      <c r="I69" s="19" t="s">
        <v>362</v>
      </c>
      <c r="J69" s="19" t="s">
        <v>362</v>
      </c>
      <c r="K69" s="19" t="s">
        <v>362</v>
      </c>
      <c r="L69" s="19" t="s">
        <v>362</v>
      </c>
      <c r="M69" s="19" t="s">
        <v>362</v>
      </c>
      <c r="N69" s="19" t="s">
        <v>362</v>
      </c>
      <c r="O69" s="19" t="s">
        <v>362</v>
      </c>
      <c r="P69" s="19" t="s">
        <v>362</v>
      </c>
      <c r="Q69" s="19" t="s">
        <v>362</v>
      </c>
      <c r="R69" s="261"/>
      <c r="S69" s="87" t="s">
        <v>435</v>
      </c>
      <c r="T69" s="237"/>
    </row>
    <row r="70" spans="1:20" s="78" customFormat="1" ht="39.75" customHeight="1" x14ac:dyDescent="0.25">
      <c r="A70" s="232" t="s">
        <v>124</v>
      </c>
      <c r="B70" s="235" t="s">
        <v>125</v>
      </c>
      <c r="C70" s="232" t="s">
        <v>29</v>
      </c>
      <c r="D70" s="22">
        <f>E70+F70+G70+H70</f>
        <v>1629.1</v>
      </c>
      <c r="E70" s="18">
        <v>357.4</v>
      </c>
      <c r="F70" s="18">
        <v>436.1</v>
      </c>
      <c r="G70" s="18">
        <v>465.8</v>
      </c>
      <c r="H70" s="18">
        <v>369.8</v>
      </c>
      <c r="I70" s="19" t="s">
        <v>362</v>
      </c>
      <c r="J70" s="19" t="s">
        <v>362</v>
      </c>
      <c r="K70" s="19" t="s">
        <v>358</v>
      </c>
      <c r="L70" s="17" t="s">
        <v>358</v>
      </c>
      <c r="M70" s="11" t="s">
        <v>358</v>
      </c>
      <c r="N70" s="11" t="s">
        <v>358</v>
      </c>
      <c r="O70" s="11" t="s">
        <v>358</v>
      </c>
      <c r="P70" s="11" t="s">
        <v>358</v>
      </c>
      <c r="Q70" s="11" t="s">
        <v>358</v>
      </c>
      <c r="R70" s="86" t="s">
        <v>359</v>
      </c>
      <c r="S70" s="87" t="s">
        <v>112</v>
      </c>
      <c r="T70" s="235" t="s">
        <v>643</v>
      </c>
    </row>
    <row r="71" spans="1:20" s="78" customFormat="1" ht="65.25" customHeight="1" x14ac:dyDescent="0.25">
      <c r="A71" s="233"/>
      <c r="B71" s="236"/>
      <c r="C71" s="233"/>
      <c r="D71" s="22">
        <f>I71+J71+K71+L71+M71+N71+O71</f>
        <v>2715.7999999999997</v>
      </c>
      <c r="E71" s="19" t="s">
        <v>362</v>
      </c>
      <c r="F71" s="19" t="s">
        <v>362</v>
      </c>
      <c r="G71" s="19" t="s">
        <v>362</v>
      </c>
      <c r="H71" s="19" t="s">
        <v>362</v>
      </c>
      <c r="I71" s="18">
        <v>384.1</v>
      </c>
      <c r="J71" s="18">
        <v>499.5</v>
      </c>
      <c r="K71" s="18">
        <v>1347</v>
      </c>
      <c r="L71" s="17">
        <v>485.2</v>
      </c>
      <c r="M71" s="17"/>
      <c r="N71" s="17"/>
      <c r="O71" s="17"/>
      <c r="P71" s="17"/>
      <c r="Q71" s="17"/>
      <c r="R71" s="101" t="s">
        <v>436</v>
      </c>
      <c r="S71" s="87" t="s">
        <v>409</v>
      </c>
      <c r="T71" s="236"/>
    </row>
    <row r="72" spans="1:20" s="78" customFormat="1" ht="65.25" customHeight="1" x14ac:dyDescent="0.25">
      <c r="A72" s="234"/>
      <c r="B72" s="237"/>
      <c r="C72" s="234"/>
      <c r="D72" s="22">
        <f>I72+J72+K72+L72+M72+N72+O72+P72</f>
        <v>2833.7004999999999</v>
      </c>
      <c r="E72" s="19"/>
      <c r="F72" s="19"/>
      <c r="G72" s="19"/>
      <c r="H72" s="19"/>
      <c r="I72" s="18"/>
      <c r="J72" s="18"/>
      <c r="K72" s="18"/>
      <c r="L72" s="17"/>
      <c r="M72" s="17">
        <v>644.72050000000002</v>
      </c>
      <c r="N72" s="17">
        <v>701.1</v>
      </c>
      <c r="O72" s="17">
        <v>1487.88</v>
      </c>
      <c r="P72" s="17"/>
      <c r="Q72" s="17"/>
      <c r="R72" s="101" t="s">
        <v>423</v>
      </c>
      <c r="S72" s="87" t="s">
        <v>434</v>
      </c>
      <c r="T72" s="237"/>
    </row>
    <row r="73" spans="1:20" s="78" customFormat="1" ht="42" customHeight="1" x14ac:dyDescent="0.25">
      <c r="A73" s="232" t="s">
        <v>126</v>
      </c>
      <c r="B73" s="235" t="s">
        <v>127</v>
      </c>
      <c r="C73" s="232" t="s">
        <v>29</v>
      </c>
      <c r="D73" s="22">
        <f>M73</f>
        <v>0</v>
      </c>
      <c r="E73" s="18" t="s">
        <v>358</v>
      </c>
      <c r="F73" s="18" t="s">
        <v>358</v>
      </c>
      <c r="G73" s="18" t="s">
        <v>358</v>
      </c>
      <c r="H73" s="18" t="s">
        <v>358</v>
      </c>
      <c r="I73" s="18" t="s">
        <v>358</v>
      </c>
      <c r="J73" s="18" t="s">
        <v>358</v>
      </c>
      <c r="K73" s="18" t="s">
        <v>358</v>
      </c>
      <c r="L73" s="17"/>
      <c r="M73" s="12"/>
      <c r="N73" s="12"/>
      <c r="O73" s="12"/>
      <c r="P73" s="12"/>
      <c r="Q73" s="12"/>
      <c r="R73" s="86" t="s">
        <v>451</v>
      </c>
      <c r="S73" s="87" t="s">
        <v>128</v>
      </c>
      <c r="T73" s="235" t="s">
        <v>129</v>
      </c>
    </row>
    <row r="74" spans="1:20" s="78" customFormat="1" ht="55.5" customHeight="1" x14ac:dyDescent="0.25">
      <c r="A74" s="234"/>
      <c r="B74" s="237"/>
      <c r="C74" s="234"/>
      <c r="D74" s="22">
        <f>M74</f>
        <v>0</v>
      </c>
      <c r="E74" s="18"/>
      <c r="F74" s="18"/>
      <c r="G74" s="18"/>
      <c r="H74" s="18"/>
      <c r="I74" s="18"/>
      <c r="J74" s="18"/>
      <c r="K74" s="18"/>
      <c r="L74" s="17"/>
      <c r="M74" s="12"/>
      <c r="N74" s="12"/>
      <c r="O74" s="12"/>
      <c r="P74" s="12"/>
      <c r="Q74" s="12"/>
      <c r="R74" s="86" t="s">
        <v>636</v>
      </c>
      <c r="S74" s="87" t="s">
        <v>42</v>
      </c>
      <c r="T74" s="237"/>
    </row>
    <row r="75" spans="1:20" ht="51.75" customHeight="1" x14ac:dyDescent="0.25">
      <c r="A75" s="232" t="s">
        <v>130</v>
      </c>
      <c r="B75" s="235" t="s">
        <v>131</v>
      </c>
      <c r="C75" s="232" t="s">
        <v>29</v>
      </c>
      <c r="D75" s="22">
        <f>E75+F75+G75+H75</f>
        <v>4084.4</v>
      </c>
      <c r="E75" s="18">
        <v>451</v>
      </c>
      <c r="F75" s="18">
        <v>550</v>
      </c>
      <c r="G75" s="18">
        <v>2058</v>
      </c>
      <c r="H75" s="18">
        <f>860.4+1025-860</f>
        <v>1025.4000000000001</v>
      </c>
      <c r="I75" s="19" t="s">
        <v>362</v>
      </c>
      <c r="J75" s="19" t="s">
        <v>362</v>
      </c>
      <c r="K75" s="19" t="s">
        <v>358</v>
      </c>
      <c r="L75" s="17" t="s">
        <v>358</v>
      </c>
      <c r="M75" s="11" t="s">
        <v>358</v>
      </c>
      <c r="N75" s="11" t="s">
        <v>358</v>
      </c>
      <c r="O75" s="11" t="s">
        <v>358</v>
      </c>
      <c r="P75" s="11" t="s">
        <v>554</v>
      </c>
      <c r="Q75" s="11" t="s">
        <v>554</v>
      </c>
      <c r="R75" s="86" t="s">
        <v>359</v>
      </c>
      <c r="S75" s="87" t="s">
        <v>112</v>
      </c>
      <c r="T75" s="235" t="s">
        <v>644</v>
      </c>
    </row>
    <row r="76" spans="1:20" s="78" customFormat="1" ht="54.75" customHeight="1" x14ac:dyDescent="0.25">
      <c r="A76" s="233"/>
      <c r="B76" s="236"/>
      <c r="C76" s="233"/>
      <c r="D76" s="22">
        <f>I76+K76+L76+M76+N76+O76</f>
        <v>4968.0619999999999</v>
      </c>
      <c r="E76" s="19" t="s">
        <v>362</v>
      </c>
      <c r="F76" s="19" t="s">
        <v>362</v>
      </c>
      <c r="G76" s="19" t="s">
        <v>362</v>
      </c>
      <c r="H76" s="19" t="s">
        <v>362</v>
      </c>
      <c r="I76" s="18">
        <v>1781.8620000000001</v>
      </c>
      <c r="J76" s="18">
        <v>3579.7</v>
      </c>
      <c r="K76" s="18">
        <v>1492.9</v>
      </c>
      <c r="L76" s="17">
        <v>1693.3</v>
      </c>
      <c r="M76" s="17"/>
      <c r="N76" s="17"/>
      <c r="O76" s="17"/>
      <c r="P76" s="17"/>
      <c r="Q76" s="17"/>
      <c r="R76" s="101" t="s">
        <v>436</v>
      </c>
      <c r="S76" s="87" t="s">
        <v>411</v>
      </c>
      <c r="T76" s="236"/>
    </row>
    <row r="77" spans="1:20" s="78" customFormat="1" ht="65.25" customHeight="1" x14ac:dyDescent="0.25">
      <c r="A77" s="234"/>
      <c r="B77" s="237"/>
      <c r="C77" s="234"/>
      <c r="D77" s="22">
        <f>I77+K77+L77+M77+N77+O77+P77</f>
        <v>7612.1594999999998</v>
      </c>
      <c r="E77" s="19"/>
      <c r="F77" s="19"/>
      <c r="G77" s="19"/>
      <c r="H77" s="19"/>
      <c r="I77" s="18"/>
      <c r="J77" s="18"/>
      <c r="K77" s="18"/>
      <c r="L77" s="17"/>
      <c r="M77" s="17">
        <v>1775.5595000000001</v>
      </c>
      <c r="N77" s="17">
        <v>3300.6</v>
      </c>
      <c r="O77" s="17">
        <v>2536</v>
      </c>
      <c r="P77" s="17"/>
      <c r="Q77" s="17"/>
      <c r="R77" s="101" t="s">
        <v>423</v>
      </c>
      <c r="S77" s="87" t="s">
        <v>434</v>
      </c>
      <c r="T77" s="237"/>
    </row>
    <row r="78" spans="1:20" s="78" customFormat="1" ht="53.25" customHeight="1" x14ac:dyDescent="0.25">
      <c r="A78" s="232" t="s">
        <v>132</v>
      </c>
      <c r="B78" s="235" t="s">
        <v>393</v>
      </c>
      <c r="C78" s="232" t="s">
        <v>29</v>
      </c>
      <c r="D78" s="22">
        <f>E78+F78+G78+H78</f>
        <v>3770.5</v>
      </c>
      <c r="E78" s="18">
        <v>623.5</v>
      </c>
      <c r="F78" s="18">
        <v>532.6</v>
      </c>
      <c r="G78" s="18">
        <f>580.7+260-22</f>
        <v>818.7</v>
      </c>
      <c r="H78" s="18">
        <f>627.9+100+720+347.8</f>
        <v>1795.7</v>
      </c>
      <c r="I78" s="19" t="s">
        <v>362</v>
      </c>
      <c r="J78" s="19" t="s">
        <v>362</v>
      </c>
      <c r="K78" s="19" t="s">
        <v>358</v>
      </c>
      <c r="L78" s="17" t="s">
        <v>358</v>
      </c>
      <c r="M78" s="11" t="s">
        <v>358</v>
      </c>
      <c r="N78" s="11" t="s">
        <v>358</v>
      </c>
      <c r="O78" s="11" t="s">
        <v>358</v>
      </c>
      <c r="P78" s="11" t="s">
        <v>554</v>
      </c>
      <c r="Q78" s="11" t="s">
        <v>554</v>
      </c>
      <c r="R78" s="86" t="s">
        <v>359</v>
      </c>
      <c r="S78" s="87" t="s">
        <v>112</v>
      </c>
      <c r="T78" s="235" t="s">
        <v>413</v>
      </c>
    </row>
    <row r="79" spans="1:20" s="78" customFormat="1" ht="48" customHeight="1" x14ac:dyDescent="0.25">
      <c r="A79" s="233"/>
      <c r="B79" s="236"/>
      <c r="C79" s="233"/>
      <c r="D79" s="22">
        <f>I79+J79+K79+L79+M79+N79+O79</f>
        <v>16801.495000000003</v>
      </c>
      <c r="E79" s="19" t="s">
        <v>362</v>
      </c>
      <c r="F79" s="19" t="s">
        <v>362</v>
      </c>
      <c r="G79" s="19" t="s">
        <v>362</v>
      </c>
      <c r="H79" s="19" t="s">
        <v>362</v>
      </c>
      <c r="I79" s="18">
        <v>1870.115</v>
      </c>
      <c r="J79" s="18">
        <v>1345.4</v>
      </c>
      <c r="K79" s="18">
        <v>11152.58</v>
      </c>
      <c r="L79" s="18">
        <v>2433.4</v>
      </c>
      <c r="M79" s="12">
        <v>0</v>
      </c>
      <c r="N79" s="12"/>
      <c r="O79" s="12"/>
      <c r="P79" s="12"/>
      <c r="Q79" s="12"/>
      <c r="R79" s="86" t="s">
        <v>436</v>
      </c>
      <c r="S79" s="87" t="s">
        <v>113</v>
      </c>
      <c r="T79" s="236"/>
    </row>
    <row r="80" spans="1:20" s="78" customFormat="1" ht="56.25" customHeight="1" x14ac:dyDescent="0.25">
      <c r="A80" s="234"/>
      <c r="B80" s="237"/>
      <c r="C80" s="234"/>
      <c r="D80" s="22">
        <f>I80+J80+K80+L80+M80+N80+O80+P80</f>
        <v>5197.0039999999999</v>
      </c>
      <c r="E80" s="19"/>
      <c r="F80" s="19"/>
      <c r="G80" s="19"/>
      <c r="H80" s="19"/>
      <c r="I80" s="18"/>
      <c r="J80" s="18"/>
      <c r="K80" s="18"/>
      <c r="L80" s="18"/>
      <c r="M80" s="20">
        <v>2513.904</v>
      </c>
      <c r="N80" s="20">
        <v>1272.0999999999999</v>
      </c>
      <c r="O80" s="20">
        <v>1411</v>
      </c>
      <c r="P80" s="18"/>
      <c r="Q80" s="18"/>
      <c r="R80" s="86" t="s">
        <v>423</v>
      </c>
      <c r="S80" s="87" t="s">
        <v>42</v>
      </c>
      <c r="T80" s="237"/>
    </row>
    <row r="81" spans="1:20" s="78" customFormat="1" ht="130.5" customHeight="1" x14ac:dyDescent="0.25">
      <c r="A81" s="84" t="s">
        <v>133</v>
      </c>
      <c r="B81" s="98" t="s">
        <v>134</v>
      </c>
      <c r="C81" s="84" t="s">
        <v>29</v>
      </c>
      <c r="D81" s="22">
        <f>M81</f>
        <v>0</v>
      </c>
      <c r="E81" s="18" t="s">
        <v>358</v>
      </c>
      <c r="F81" s="18" t="s">
        <v>358</v>
      </c>
      <c r="G81" s="18" t="s">
        <v>358</v>
      </c>
      <c r="H81" s="18" t="s">
        <v>358</v>
      </c>
      <c r="I81" s="18" t="s">
        <v>358</v>
      </c>
      <c r="J81" s="18" t="s">
        <v>358</v>
      </c>
      <c r="K81" s="18" t="s">
        <v>358</v>
      </c>
      <c r="L81" s="18" t="s">
        <v>358</v>
      </c>
      <c r="M81" s="16"/>
      <c r="N81" s="16"/>
      <c r="O81" s="20">
        <v>0</v>
      </c>
      <c r="P81" s="11"/>
      <c r="Q81" s="11"/>
      <c r="R81" s="105">
        <v>2026</v>
      </c>
      <c r="S81" s="87" t="s">
        <v>135</v>
      </c>
      <c r="T81" s="87" t="s">
        <v>422</v>
      </c>
    </row>
    <row r="82" spans="1:20" s="78" customFormat="1" ht="69.75" customHeight="1" x14ac:dyDescent="0.25">
      <c r="A82" s="232" t="s">
        <v>136</v>
      </c>
      <c r="B82" s="357" t="s">
        <v>632</v>
      </c>
      <c r="C82" s="232" t="s">
        <v>29</v>
      </c>
      <c r="D82" s="22">
        <f>E82+F82+G82+H82</f>
        <v>59729.700000000004</v>
      </c>
      <c r="E82" s="18">
        <v>14284.7</v>
      </c>
      <c r="F82" s="18">
        <v>14295.1</v>
      </c>
      <c r="G82" s="18">
        <f>14423+125.4+433.9+316</f>
        <v>15298.3</v>
      </c>
      <c r="H82" s="18">
        <v>15851.6</v>
      </c>
      <c r="I82" s="19" t="s">
        <v>554</v>
      </c>
      <c r="J82" s="19" t="s">
        <v>554</v>
      </c>
      <c r="K82" s="19" t="s">
        <v>554</v>
      </c>
      <c r="L82" s="17" t="s">
        <v>554</v>
      </c>
      <c r="M82" s="11" t="s">
        <v>554</v>
      </c>
      <c r="N82" s="11" t="s">
        <v>554</v>
      </c>
      <c r="O82" s="11" t="s">
        <v>554</v>
      </c>
      <c r="P82" s="11" t="s">
        <v>554</v>
      </c>
      <c r="Q82" s="11" t="s">
        <v>554</v>
      </c>
      <c r="R82" s="260" t="s">
        <v>665</v>
      </c>
      <c r="S82" s="87" t="s">
        <v>137</v>
      </c>
      <c r="T82" s="235" t="s">
        <v>138</v>
      </c>
    </row>
    <row r="83" spans="1:20" s="78" customFormat="1" ht="67.5" customHeight="1" x14ac:dyDescent="0.25">
      <c r="A83" s="233"/>
      <c r="B83" s="357"/>
      <c r="C83" s="233"/>
      <c r="D83" s="54">
        <f>I83+J83+K83+L83+M83+N83+O83</f>
        <v>114961.44377000001</v>
      </c>
      <c r="E83" s="106" t="s">
        <v>362</v>
      </c>
      <c r="F83" s="106" t="s">
        <v>362</v>
      </c>
      <c r="G83" s="106" t="s">
        <v>362</v>
      </c>
      <c r="H83" s="106" t="s">
        <v>362</v>
      </c>
      <c r="I83" s="20">
        <v>19951.04377</v>
      </c>
      <c r="J83" s="20">
        <v>26684.5</v>
      </c>
      <c r="K83" s="20">
        <v>29981.3</v>
      </c>
      <c r="L83" s="18">
        <v>38344.6</v>
      </c>
      <c r="M83" s="12"/>
      <c r="N83" s="12"/>
      <c r="O83" s="12"/>
      <c r="P83" s="12"/>
      <c r="Q83" s="12"/>
      <c r="R83" s="303"/>
      <c r="S83" s="100" t="s">
        <v>438</v>
      </c>
      <c r="T83" s="236"/>
    </row>
    <row r="84" spans="1:20" s="78" customFormat="1" ht="24" customHeight="1" x14ac:dyDescent="0.25">
      <c r="A84" s="233"/>
      <c r="B84" s="236" t="s">
        <v>633</v>
      </c>
      <c r="C84" s="233"/>
      <c r="D84" s="54" t="s">
        <v>511</v>
      </c>
      <c r="E84" s="106"/>
      <c r="F84" s="106"/>
      <c r="G84" s="106"/>
      <c r="H84" s="106"/>
      <c r="I84" s="20"/>
      <c r="J84" s="20"/>
      <c r="K84" s="20"/>
      <c r="L84" s="18"/>
      <c r="M84" s="54">
        <f>M85+M86</f>
        <v>39720.9</v>
      </c>
      <c r="N84" s="54">
        <f t="shared" ref="N84:Q84" si="7">N85+N86</f>
        <v>36052.199999999997</v>
      </c>
      <c r="O84" s="54">
        <f t="shared" si="7"/>
        <v>39461.828999999998</v>
      </c>
      <c r="P84" s="54">
        <f t="shared" si="7"/>
        <v>0</v>
      </c>
      <c r="Q84" s="54">
        <f t="shared" si="7"/>
        <v>0</v>
      </c>
      <c r="R84" s="303"/>
      <c r="S84" s="235" t="s">
        <v>437</v>
      </c>
      <c r="T84" s="236"/>
    </row>
    <row r="85" spans="1:20" s="78" customFormat="1" ht="28.5" customHeight="1" x14ac:dyDescent="0.25">
      <c r="A85" s="233"/>
      <c r="B85" s="236"/>
      <c r="C85" s="233"/>
      <c r="D85" s="54">
        <f>I85+J85+K85+L85+M85+N85+O85+P85</f>
        <v>114934.929</v>
      </c>
      <c r="E85" s="106"/>
      <c r="F85" s="106"/>
      <c r="G85" s="106"/>
      <c r="H85" s="106"/>
      <c r="I85" s="20"/>
      <c r="J85" s="20"/>
      <c r="K85" s="20"/>
      <c r="L85" s="18"/>
      <c r="M85" s="20">
        <f>39128.9+292</f>
        <v>39420.9</v>
      </c>
      <c r="N85" s="20">
        <v>36052.199999999997</v>
      </c>
      <c r="O85" s="20">
        <v>39461.828999999998</v>
      </c>
      <c r="P85" s="18"/>
      <c r="Q85" s="18"/>
      <c r="R85" s="303"/>
      <c r="S85" s="236"/>
      <c r="T85" s="236"/>
    </row>
    <row r="86" spans="1:20" s="78" customFormat="1" ht="52.5" customHeight="1" x14ac:dyDescent="0.25">
      <c r="A86" s="234"/>
      <c r="B86" s="237"/>
      <c r="C86" s="234"/>
      <c r="D86" s="54">
        <f>I86+J86+K86+L86+M86+N86+O86+P86</f>
        <v>300</v>
      </c>
      <c r="E86" s="106"/>
      <c r="F86" s="106"/>
      <c r="G86" s="106"/>
      <c r="H86" s="106"/>
      <c r="I86" s="20"/>
      <c r="J86" s="20"/>
      <c r="K86" s="20"/>
      <c r="L86" s="18"/>
      <c r="M86" s="20">
        <v>300</v>
      </c>
      <c r="N86" s="20"/>
      <c r="O86" s="20"/>
      <c r="P86" s="53"/>
      <c r="Q86" s="18"/>
      <c r="R86" s="261"/>
      <c r="S86" s="237"/>
      <c r="T86" s="237"/>
    </row>
    <row r="87" spans="1:20" s="78" customFormat="1" ht="82.5" customHeight="1" x14ac:dyDescent="0.25">
      <c r="A87" s="107" t="s">
        <v>139</v>
      </c>
      <c r="B87" s="108" t="s">
        <v>140</v>
      </c>
      <c r="C87" s="73" t="s">
        <v>29</v>
      </c>
      <c r="D87" s="22">
        <f>E87+F87+G87+H87+I87+J87</f>
        <v>6734.3</v>
      </c>
      <c r="E87" s="17">
        <v>671.6</v>
      </c>
      <c r="F87" s="17">
        <v>1408.5</v>
      </c>
      <c r="G87" s="17">
        <v>1867.2</v>
      </c>
      <c r="H87" s="17">
        <v>800</v>
      </c>
      <c r="I87" s="17">
        <v>314</v>
      </c>
      <c r="J87" s="17">
        <v>1673</v>
      </c>
      <c r="K87" s="19" t="s">
        <v>358</v>
      </c>
      <c r="L87" s="17" t="s">
        <v>358</v>
      </c>
      <c r="M87" s="11" t="s">
        <v>358</v>
      </c>
      <c r="N87" s="11" t="s">
        <v>358</v>
      </c>
      <c r="O87" s="11" t="s">
        <v>358</v>
      </c>
      <c r="P87" s="56" t="s">
        <v>554</v>
      </c>
      <c r="Q87" s="11"/>
      <c r="R87" s="101" t="s">
        <v>359</v>
      </c>
      <c r="S87" s="76" t="s">
        <v>141</v>
      </c>
      <c r="T87" s="76" t="s">
        <v>142</v>
      </c>
    </row>
    <row r="88" spans="1:20" ht="48.75" customHeight="1" x14ac:dyDescent="0.25">
      <c r="A88" s="61" t="s">
        <v>143</v>
      </c>
      <c r="B88" s="62" t="s">
        <v>144</v>
      </c>
      <c r="C88" s="61" t="s">
        <v>29</v>
      </c>
      <c r="D88" s="22">
        <f>H88+I88+J88+K88+L88+M88</f>
        <v>83752.838210000002</v>
      </c>
      <c r="E88" s="53" t="s">
        <v>358</v>
      </c>
      <c r="F88" s="53" t="s">
        <v>358</v>
      </c>
      <c r="G88" s="53" t="s">
        <v>358</v>
      </c>
      <c r="H88" s="53">
        <v>1372.6</v>
      </c>
      <c r="I88" s="53">
        <v>10612.48746</v>
      </c>
      <c r="J88" s="53">
        <v>15004.42</v>
      </c>
      <c r="K88" s="19">
        <v>19947</v>
      </c>
      <c r="L88" s="53">
        <v>22400.3</v>
      </c>
      <c r="M88" s="20">
        <v>14416.03075</v>
      </c>
      <c r="N88" s="20" t="s">
        <v>554</v>
      </c>
      <c r="O88" s="20" t="s">
        <v>554</v>
      </c>
      <c r="P88" s="63" t="s">
        <v>554</v>
      </c>
      <c r="Q88" s="18"/>
      <c r="R88" s="101" t="s">
        <v>485</v>
      </c>
      <c r="S88" s="62" t="s">
        <v>113</v>
      </c>
      <c r="T88" s="47" t="s">
        <v>39</v>
      </c>
    </row>
    <row r="89" spans="1:20" ht="27.75" customHeight="1" x14ac:dyDescent="0.25">
      <c r="A89" s="232" t="s">
        <v>145</v>
      </c>
      <c r="B89" s="252" t="s">
        <v>146</v>
      </c>
      <c r="C89" s="61" t="s">
        <v>154</v>
      </c>
      <c r="D89" s="22">
        <f>I89+J89+K89+L89</f>
        <v>147150</v>
      </c>
      <c r="E89" s="53" t="s">
        <v>358</v>
      </c>
      <c r="F89" s="53" t="s">
        <v>358</v>
      </c>
      <c r="G89" s="53" t="s">
        <v>358</v>
      </c>
      <c r="H89" s="53" t="s">
        <v>358</v>
      </c>
      <c r="I89" s="53">
        <f>I91</f>
        <v>20000</v>
      </c>
      <c r="J89" s="17">
        <v>40000</v>
      </c>
      <c r="K89" s="18">
        <f t="shared" ref="K89:M89" si="8">K90+K91</f>
        <v>75416.600000000006</v>
      </c>
      <c r="L89" s="18">
        <f t="shared" si="8"/>
        <v>11733.4</v>
      </c>
      <c r="M89" s="18">
        <f t="shared" si="8"/>
        <v>0</v>
      </c>
      <c r="N89" s="18" t="s">
        <v>554</v>
      </c>
      <c r="O89" s="18" t="s">
        <v>554</v>
      </c>
      <c r="P89" s="18" t="s">
        <v>554</v>
      </c>
      <c r="Q89" s="18"/>
      <c r="R89" s="260" t="s">
        <v>441</v>
      </c>
      <c r="S89" s="266" t="s">
        <v>128</v>
      </c>
      <c r="T89" s="235" t="s">
        <v>702</v>
      </c>
    </row>
    <row r="90" spans="1:20" ht="45" customHeight="1" x14ac:dyDescent="0.25">
      <c r="A90" s="233"/>
      <c r="B90" s="253"/>
      <c r="C90" s="61" t="s">
        <v>29</v>
      </c>
      <c r="D90" s="22">
        <f>K90</f>
        <v>7350</v>
      </c>
      <c r="E90" s="53" t="s">
        <v>358</v>
      </c>
      <c r="F90" s="53" t="s">
        <v>358</v>
      </c>
      <c r="G90" s="53" t="s">
        <v>358</v>
      </c>
      <c r="H90" s="53" t="s">
        <v>358</v>
      </c>
      <c r="I90" s="53" t="s">
        <v>358</v>
      </c>
      <c r="J90" s="53" t="s">
        <v>358</v>
      </c>
      <c r="K90" s="17">
        <v>7350</v>
      </c>
      <c r="L90" s="53">
        <v>0</v>
      </c>
      <c r="M90" s="12">
        <v>0</v>
      </c>
      <c r="N90" s="12"/>
      <c r="O90" s="12"/>
      <c r="P90" s="12"/>
      <c r="Q90" s="12"/>
      <c r="R90" s="303"/>
      <c r="S90" s="267"/>
      <c r="T90" s="236"/>
    </row>
    <row r="91" spans="1:20" ht="44.25" customHeight="1" x14ac:dyDescent="0.25">
      <c r="A91" s="233"/>
      <c r="B91" s="253"/>
      <c r="C91" s="34" t="s">
        <v>147</v>
      </c>
      <c r="D91" s="22">
        <f>I91+J91+K91+L91</f>
        <v>139800</v>
      </c>
      <c r="E91" s="53" t="s">
        <v>358</v>
      </c>
      <c r="F91" s="53" t="s">
        <v>358</v>
      </c>
      <c r="G91" s="53" t="s">
        <v>358</v>
      </c>
      <c r="H91" s="53" t="s">
        <v>358</v>
      </c>
      <c r="I91" s="17">
        <v>20000</v>
      </c>
      <c r="J91" s="17">
        <v>40000</v>
      </c>
      <c r="K91" s="17">
        <v>68066.600000000006</v>
      </c>
      <c r="L91" s="17">
        <v>11733.4</v>
      </c>
      <c r="M91" s="17">
        <v>0</v>
      </c>
      <c r="N91" s="17"/>
      <c r="O91" s="17"/>
      <c r="P91" s="17"/>
      <c r="Q91" s="17"/>
      <c r="R91" s="261"/>
      <c r="S91" s="268"/>
      <c r="T91" s="236"/>
    </row>
    <row r="92" spans="1:20" ht="40.5" customHeight="1" x14ac:dyDescent="0.25">
      <c r="A92" s="233"/>
      <c r="B92" s="253"/>
      <c r="C92" s="61" t="s">
        <v>154</v>
      </c>
      <c r="D92" s="22">
        <f>M92+N92+O92</f>
        <v>84940.967999999993</v>
      </c>
      <c r="E92" s="109" t="s">
        <v>358</v>
      </c>
      <c r="F92" s="109" t="s">
        <v>358</v>
      </c>
      <c r="G92" s="109" t="s">
        <v>358</v>
      </c>
      <c r="H92" s="109" t="s">
        <v>358</v>
      </c>
      <c r="I92" s="109" t="s">
        <v>358</v>
      </c>
      <c r="J92" s="109" t="s">
        <v>358</v>
      </c>
      <c r="K92" s="109" t="s">
        <v>358</v>
      </c>
      <c r="L92" s="109" t="s">
        <v>358</v>
      </c>
      <c r="M92" s="28">
        <f>M93+M95</f>
        <v>0</v>
      </c>
      <c r="N92" s="28">
        <f t="shared" ref="N92" si="9">N93+N95</f>
        <v>0</v>
      </c>
      <c r="O92" s="28">
        <f>O93+O94+O95</f>
        <v>84940.967999999993</v>
      </c>
      <c r="P92" s="28">
        <f>P93+P94+P95</f>
        <v>0</v>
      </c>
      <c r="Q92" s="28">
        <f>Q93+Q94+Q95</f>
        <v>0</v>
      </c>
      <c r="R92" s="260" t="s">
        <v>423</v>
      </c>
      <c r="S92" s="235" t="s">
        <v>42</v>
      </c>
      <c r="T92" s="236"/>
    </row>
    <row r="93" spans="1:20" ht="44.25" customHeight="1" x14ac:dyDescent="0.25">
      <c r="A93" s="233"/>
      <c r="B93" s="253"/>
      <c r="C93" s="61" t="s">
        <v>29</v>
      </c>
      <c r="D93" s="22">
        <f t="shared" ref="D93:D95" si="10">I93+J93+K93+L93</f>
        <v>0</v>
      </c>
      <c r="E93" s="53"/>
      <c r="F93" s="53"/>
      <c r="G93" s="53"/>
      <c r="H93" s="53"/>
      <c r="I93" s="17"/>
      <c r="J93" s="17"/>
      <c r="K93" s="19"/>
      <c r="L93" s="17"/>
      <c r="M93" s="56"/>
      <c r="N93" s="56"/>
      <c r="O93" s="18">
        <f>318.829+3928.221</f>
        <v>4247.05</v>
      </c>
      <c r="P93" s="11"/>
      <c r="Q93" s="11"/>
      <c r="R93" s="303"/>
      <c r="S93" s="236"/>
      <c r="T93" s="236"/>
    </row>
    <row r="94" spans="1:20" ht="30" customHeight="1" x14ac:dyDescent="0.25">
      <c r="A94" s="233"/>
      <c r="B94" s="253"/>
      <c r="C94" s="61" t="s">
        <v>156</v>
      </c>
      <c r="D94" s="22">
        <f t="shared" si="10"/>
        <v>0</v>
      </c>
      <c r="E94" s="53"/>
      <c r="F94" s="53"/>
      <c r="G94" s="53"/>
      <c r="H94" s="53"/>
      <c r="I94" s="17"/>
      <c r="J94" s="17"/>
      <c r="K94" s="19"/>
      <c r="L94" s="17"/>
      <c r="M94" s="56"/>
      <c r="N94" s="56"/>
      <c r="O94" s="18">
        <f>181.733+74636.185</f>
        <v>74817.917999999991</v>
      </c>
      <c r="P94" s="11"/>
      <c r="Q94" s="11"/>
      <c r="R94" s="303"/>
      <c r="S94" s="236"/>
      <c r="T94" s="236"/>
    </row>
    <row r="95" spans="1:20" ht="41.25" customHeight="1" x14ac:dyDescent="0.25">
      <c r="A95" s="234"/>
      <c r="B95" s="254"/>
      <c r="C95" s="34" t="s">
        <v>147</v>
      </c>
      <c r="D95" s="22">
        <f t="shared" si="10"/>
        <v>0</v>
      </c>
      <c r="E95" s="53"/>
      <c r="F95" s="53"/>
      <c r="G95" s="53"/>
      <c r="H95" s="53"/>
      <c r="I95" s="17"/>
      <c r="J95" s="17"/>
      <c r="K95" s="19"/>
      <c r="L95" s="17"/>
      <c r="M95" s="56"/>
      <c r="N95" s="56"/>
      <c r="O95" s="18">
        <v>5876</v>
      </c>
      <c r="P95" s="11"/>
      <c r="Q95" s="11"/>
      <c r="R95" s="261"/>
      <c r="S95" s="237"/>
      <c r="T95" s="237"/>
    </row>
    <row r="96" spans="1:20" ht="45" customHeight="1" x14ac:dyDescent="0.25">
      <c r="A96" s="226" t="s">
        <v>148</v>
      </c>
      <c r="B96" s="238" t="s">
        <v>149</v>
      </c>
      <c r="C96" s="240" t="s">
        <v>542</v>
      </c>
      <c r="D96" s="22">
        <v>0</v>
      </c>
      <c r="E96" s="19" t="s">
        <v>358</v>
      </c>
      <c r="F96" s="19" t="s">
        <v>358</v>
      </c>
      <c r="G96" s="19" t="s">
        <v>358</v>
      </c>
      <c r="H96" s="21" t="s">
        <v>358</v>
      </c>
      <c r="I96" s="21" t="s">
        <v>358</v>
      </c>
      <c r="J96" s="21" t="s">
        <v>358</v>
      </c>
      <c r="K96" s="21" t="s">
        <v>358</v>
      </c>
      <c r="L96" s="21" t="s">
        <v>358</v>
      </c>
      <c r="M96" s="21" t="s">
        <v>358</v>
      </c>
      <c r="N96" s="21" t="s">
        <v>358</v>
      </c>
      <c r="O96" s="21" t="s">
        <v>358</v>
      </c>
      <c r="P96" s="21" t="s">
        <v>358</v>
      </c>
      <c r="Q96" s="21" t="s">
        <v>358</v>
      </c>
      <c r="R96" s="86" t="s">
        <v>472</v>
      </c>
      <c r="S96" s="98" t="s">
        <v>128</v>
      </c>
      <c r="T96" s="235" t="s">
        <v>150</v>
      </c>
    </row>
    <row r="97" spans="1:20" ht="56.25" customHeight="1" x14ac:dyDescent="0.25">
      <c r="A97" s="228"/>
      <c r="B97" s="239"/>
      <c r="C97" s="241"/>
      <c r="D97" s="22">
        <v>0</v>
      </c>
      <c r="E97" s="21" t="s">
        <v>358</v>
      </c>
      <c r="F97" s="21" t="s">
        <v>358</v>
      </c>
      <c r="G97" s="21" t="s">
        <v>358</v>
      </c>
      <c r="H97" s="21" t="s">
        <v>358</v>
      </c>
      <c r="I97" s="21" t="s">
        <v>358</v>
      </c>
      <c r="J97" s="21" t="s">
        <v>358</v>
      </c>
      <c r="K97" s="21" t="s">
        <v>358</v>
      </c>
      <c r="L97" s="21" t="s">
        <v>358</v>
      </c>
      <c r="M97" s="21" t="s">
        <v>358</v>
      </c>
      <c r="N97" s="21" t="s">
        <v>358</v>
      </c>
      <c r="O97" s="21" t="s">
        <v>358</v>
      </c>
      <c r="P97" s="21" t="s">
        <v>358</v>
      </c>
      <c r="Q97" s="21" t="s">
        <v>358</v>
      </c>
      <c r="R97" s="86" t="s">
        <v>636</v>
      </c>
      <c r="S97" s="87" t="s">
        <v>42</v>
      </c>
      <c r="T97" s="237"/>
    </row>
    <row r="98" spans="1:20" ht="60.75" customHeight="1" x14ac:dyDescent="0.25">
      <c r="A98" s="66" t="s">
        <v>365</v>
      </c>
      <c r="B98" s="110" t="s">
        <v>366</v>
      </c>
      <c r="C98" s="111" t="s">
        <v>29</v>
      </c>
      <c r="D98" s="24">
        <f>K98</f>
        <v>6028</v>
      </c>
      <c r="E98" s="19" t="s">
        <v>358</v>
      </c>
      <c r="F98" s="19" t="s">
        <v>358</v>
      </c>
      <c r="G98" s="19" t="s">
        <v>358</v>
      </c>
      <c r="H98" s="19" t="s">
        <v>358</v>
      </c>
      <c r="I98" s="19" t="s">
        <v>358</v>
      </c>
      <c r="J98" s="21" t="s">
        <v>358</v>
      </c>
      <c r="K98" s="32">
        <v>6028</v>
      </c>
      <c r="L98" s="17" t="s">
        <v>358</v>
      </c>
      <c r="M98" s="21" t="s">
        <v>358</v>
      </c>
      <c r="N98" s="21" t="s">
        <v>358</v>
      </c>
      <c r="O98" s="21" t="s">
        <v>358</v>
      </c>
      <c r="P98" s="21" t="s">
        <v>358</v>
      </c>
      <c r="Q98" s="21" t="s">
        <v>358</v>
      </c>
      <c r="R98" s="105">
        <v>2022</v>
      </c>
      <c r="S98" s="98" t="s">
        <v>128</v>
      </c>
      <c r="T98" s="87" t="s">
        <v>150</v>
      </c>
    </row>
    <row r="99" spans="1:20" ht="40.5" customHeight="1" x14ac:dyDescent="0.25">
      <c r="A99" s="112" t="s">
        <v>392</v>
      </c>
      <c r="B99" s="113" t="s">
        <v>418</v>
      </c>
      <c r="C99" s="17" t="s">
        <v>66</v>
      </c>
      <c r="D99" s="24">
        <f>K99</f>
        <v>3300</v>
      </c>
      <c r="E99" s="21" t="s">
        <v>358</v>
      </c>
      <c r="F99" s="21" t="s">
        <v>358</v>
      </c>
      <c r="G99" s="21" t="s">
        <v>358</v>
      </c>
      <c r="H99" s="21" t="s">
        <v>358</v>
      </c>
      <c r="I99" s="21" t="s">
        <v>358</v>
      </c>
      <c r="J99" s="21" t="s">
        <v>358</v>
      </c>
      <c r="K99" s="32">
        <v>3300</v>
      </c>
      <c r="L99" s="21" t="s">
        <v>358</v>
      </c>
      <c r="M99" s="13" t="s">
        <v>358</v>
      </c>
      <c r="N99" s="13" t="s">
        <v>358</v>
      </c>
      <c r="O99" s="13" t="s">
        <v>358</v>
      </c>
      <c r="P99" s="13" t="s">
        <v>358</v>
      </c>
      <c r="Q99" s="13" t="s">
        <v>358</v>
      </c>
      <c r="R99" s="206">
        <v>2022</v>
      </c>
      <c r="S99" s="98" t="s">
        <v>128</v>
      </c>
      <c r="T99" s="47" t="s">
        <v>334</v>
      </c>
    </row>
    <row r="100" spans="1:20" ht="88.5" customHeight="1" x14ac:dyDescent="0.25">
      <c r="A100" s="242" t="s">
        <v>386</v>
      </c>
      <c r="B100" s="114" t="s">
        <v>490</v>
      </c>
      <c r="C100" s="224" t="s">
        <v>66</v>
      </c>
      <c r="D100" s="24">
        <f>L100</f>
        <v>990</v>
      </c>
      <c r="E100" s="21" t="s">
        <v>358</v>
      </c>
      <c r="F100" s="21" t="s">
        <v>358</v>
      </c>
      <c r="G100" s="21" t="s">
        <v>358</v>
      </c>
      <c r="H100" s="21" t="s">
        <v>358</v>
      </c>
      <c r="I100" s="21" t="s">
        <v>358</v>
      </c>
      <c r="J100" s="21" t="s">
        <v>358</v>
      </c>
      <c r="K100" s="32">
        <v>0</v>
      </c>
      <c r="L100" s="21">
        <v>990</v>
      </c>
      <c r="M100" s="13">
        <v>0</v>
      </c>
      <c r="N100" s="13"/>
      <c r="O100" s="13"/>
      <c r="P100" s="13"/>
      <c r="Q100" s="13"/>
      <c r="R100" s="207" t="s">
        <v>451</v>
      </c>
      <c r="S100" s="87" t="s">
        <v>128</v>
      </c>
      <c r="T100" s="235" t="s">
        <v>496</v>
      </c>
    </row>
    <row r="101" spans="1:20" ht="154.5" customHeight="1" x14ac:dyDescent="0.25">
      <c r="A101" s="242"/>
      <c r="B101" s="114" t="s">
        <v>500</v>
      </c>
      <c r="C101" s="225"/>
      <c r="D101" s="24">
        <f>SUM(E101:O101)</f>
        <v>21567.5</v>
      </c>
      <c r="E101" s="21" t="s">
        <v>358</v>
      </c>
      <c r="F101" s="21" t="s">
        <v>358</v>
      </c>
      <c r="G101" s="21" t="s">
        <v>358</v>
      </c>
      <c r="H101" s="21" t="s">
        <v>358</v>
      </c>
      <c r="I101" s="21" t="s">
        <v>358</v>
      </c>
      <c r="J101" s="21" t="s">
        <v>358</v>
      </c>
      <c r="K101" s="21" t="s">
        <v>358</v>
      </c>
      <c r="L101" s="21" t="s">
        <v>358</v>
      </c>
      <c r="M101" s="13">
        <v>1082.5</v>
      </c>
      <c r="N101" s="21">
        <f>1055+8100</f>
        <v>9155</v>
      </c>
      <c r="O101" s="18">
        <v>11330</v>
      </c>
      <c r="P101" s="23"/>
      <c r="Q101" s="13"/>
      <c r="R101" s="207" t="s">
        <v>423</v>
      </c>
      <c r="S101" s="87" t="s">
        <v>42</v>
      </c>
      <c r="T101" s="237"/>
    </row>
    <row r="102" spans="1:20" ht="108.75" customHeight="1" x14ac:dyDescent="0.25">
      <c r="A102" s="66" t="s">
        <v>530</v>
      </c>
      <c r="B102" s="128" t="s">
        <v>531</v>
      </c>
      <c r="C102" s="17" t="s">
        <v>66</v>
      </c>
      <c r="D102" s="24">
        <f>N102+O102+P102</f>
        <v>3245.2379799999999</v>
      </c>
      <c r="E102" s="21"/>
      <c r="F102" s="21"/>
      <c r="G102" s="21"/>
      <c r="H102" s="21"/>
      <c r="I102" s="21"/>
      <c r="J102" s="21"/>
      <c r="K102" s="21"/>
      <c r="L102" s="21"/>
      <c r="M102" s="13"/>
      <c r="N102" s="21">
        <v>3245.2379799999999</v>
      </c>
      <c r="O102" s="13"/>
      <c r="P102" s="23"/>
      <c r="Q102" s="13"/>
      <c r="R102" s="207">
        <v>2025</v>
      </c>
      <c r="S102" s="87" t="s">
        <v>437</v>
      </c>
      <c r="T102" s="62" t="s">
        <v>684</v>
      </c>
    </row>
    <row r="103" spans="1:20" s="117" customFormat="1" ht="27" customHeight="1" x14ac:dyDescent="0.25">
      <c r="A103" s="116"/>
      <c r="B103" s="96" t="s">
        <v>151</v>
      </c>
      <c r="C103" s="86"/>
      <c r="D103" s="22">
        <f>E103+F103+G103+H103+I103+J103+K103+L103+M103+N103+O103+P103</f>
        <v>802292.26295999996</v>
      </c>
      <c r="E103" s="22">
        <f>E53+E56+E65+E70+E75+E78+E82+E87</f>
        <v>20522.199999999997</v>
      </c>
      <c r="F103" s="22">
        <f>F53+F56+F65+F70+F75+F78+F82+F87</f>
        <v>26190.7</v>
      </c>
      <c r="G103" s="22">
        <f>G53+G56+G62+G65+G70+G75+G78+G82+G87</f>
        <v>30671.1</v>
      </c>
      <c r="H103" s="22">
        <f>H53+H56+H59+H62+H65+H70+H75+H78+H82+H87+H88</f>
        <v>32917.199999999997</v>
      </c>
      <c r="I103" s="22">
        <f>I54+I57+I60+I66+I71+I76+I79+I83+I87+I88+I91</f>
        <v>63950.398230000006</v>
      </c>
      <c r="J103" s="22">
        <f>J54+J57+J60+J66+J71+J76+J79+J83+J87+J88+J91</f>
        <v>95547.22</v>
      </c>
      <c r="K103" s="22">
        <f>K54+K57+K60+K66+K71+K76+K79+K83+K88+K89+K98+K99+K100</f>
        <v>158201.08000000002</v>
      </c>
      <c r="L103" s="22">
        <f>L54+L57+L60+L66+L71+L76+L79+L83+L88+L89+L100</f>
        <v>86069.099999999991</v>
      </c>
      <c r="M103" s="22">
        <f>M55+M58+M61+M67+M72+M77+M80+M84+M88+M101</f>
        <v>69645.830750000008</v>
      </c>
      <c r="N103" s="22">
        <f>N55+N58+N61+N67+N72+N77+N80+N84+N101+N102</f>
        <v>66924.062980000002</v>
      </c>
      <c r="O103" s="22">
        <f>O55+O58+O61+O67+O72+O77+O80+O84+O92+O101+O102</f>
        <v>151653.37099999998</v>
      </c>
      <c r="P103" s="22">
        <f>P55+P58+P61+P67+P72+P77+P80+P84+P101</f>
        <v>0</v>
      </c>
      <c r="Q103" s="22">
        <f>Q55+Q58+Q61+Q67+Q72+Q77+Q80+Q84+Q101</f>
        <v>0</v>
      </c>
      <c r="R103" s="115"/>
      <c r="S103" s="87"/>
      <c r="T103" s="47"/>
    </row>
    <row r="104" spans="1:20" s="117" customFormat="1" ht="27.75" customHeight="1" x14ac:dyDescent="0.25">
      <c r="A104" s="281" t="s">
        <v>152</v>
      </c>
      <c r="B104" s="282"/>
      <c r="C104" s="282"/>
      <c r="D104" s="282"/>
      <c r="E104" s="282"/>
      <c r="F104" s="282"/>
      <c r="G104" s="282"/>
      <c r="H104" s="282"/>
      <c r="I104" s="282"/>
      <c r="J104" s="282"/>
      <c r="K104" s="282"/>
      <c r="L104" s="282"/>
      <c r="M104" s="282"/>
      <c r="N104" s="282"/>
      <c r="O104" s="282"/>
      <c r="P104" s="282"/>
      <c r="Q104" s="282"/>
      <c r="R104" s="282"/>
      <c r="S104" s="282"/>
      <c r="T104" s="283"/>
    </row>
    <row r="105" spans="1:20" s="117" customFormat="1" ht="47.25" customHeight="1" x14ac:dyDescent="0.25">
      <c r="A105" s="224" t="s">
        <v>153</v>
      </c>
      <c r="B105" s="255" t="s">
        <v>557</v>
      </c>
      <c r="C105" s="118" t="s">
        <v>154</v>
      </c>
      <c r="D105" s="28">
        <f>G105+I105+J105+K105</f>
        <v>198286.59999999998</v>
      </c>
      <c r="E105" s="28" t="s">
        <v>362</v>
      </c>
      <c r="F105" s="28" t="s">
        <v>362</v>
      </c>
      <c r="G105" s="28">
        <f>G106</f>
        <v>91.2</v>
      </c>
      <c r="H105" s="28" t="s">
        <v>362</v>
      </c>
      <c r="I105" s="28">
        <f>I106+I107</f>
        <v>35574.1</v>
      </c>
      <c r="J105" s="28">
        <f>J106+J107+J108</f>
        <v>162621.29999999999</v>
      </c>
      <c r="K105" s="28">
        <v>0</v>
      </c>
      <c r="L105" s="17" t="s">
        <v>358</v>
      </c>
      <c r="M105" s="16" t="s">
        <v>358</v>
      </c>
      <c r="N105" s="16" t="s">
        <v>358</v>
      </c>
      <c r="O105" s="16" t="s">
        <v>358</v>
      </c>
      <c r="P105" s="16" t="s">
        <v>358</v>
      </c>
      <c r="Q105" s="16" t="s">
        <v>358</v>
      </c>
      <c r="R105" s="240" t="s">
        <v>558</v>
      </c>
      <c r="S105" s="262" t="s">
        <v>155</v>
      </c>
      <c r="T105" s="252" t="s">
        <v>685</v>
      </c>
    </row>
    <row r="106" spans="1:20" s="117" customFormat="1" ht="67.5" customHeight="1" x14ac:dyDescent="0.25">
      <c r="A106" s="258"/>
      <c r="B106" s="256"/>
      <c r="C106" s="17" t="s">
        <v>29</v>
      </c>
      <c r="D106" s="28">
        <f>G106+I106+J106</f>
        <v>24513.8</v>
      </c>
      <c r="E106" s="17" t="s">
        <v>358</v>
      </c>
      <c r="F106" s="17" t="s">
        <v>358</v>
      </c>
      <c r="G106" s="17">
        <v>91.2</v>
      </c>
      <c r="H106" s="19" t="s">
        <v>362</v>
      </c>
      <c r="I106" s="17">
        <v>7721.9</v>
      </c>
      <c r="J106" s="17">
        <v>16700.7</v>
      </c>
      <c r="K106" s="19" t="s">
        <v>358</v>
      </c>
      <c r="L106" s="17" t="s">
        <v>358</v>
      </c>
      <c r="M106" s="16" t="s">
        <v>358</v>
      </c>
      <c r="N106" s="16" t="s">
        <v>358</v>
      </c>
      <c r="O106" s="16" t="s">
        <v>358</v>
      </c>
      <c r="P106" s="16" t="s">
        <v>358</v>
      </c>
      <c r="Q106" s="16" t="s">
        <v>358</v>
      </c>
      <c r="R106" s="287"/>
      <c r="S106" s="263"/>
      <c r="T106" s="253"/>
    </row>
    <row r="107" spans="1:20" s="117" customFormat="1" ht="48.75" customHeight="1" x14ac:dyDescent="0.25">
      <c r="A107" s="258"/>
      <c r="B107" s="256"/>
      <c r="C107" s="17" t="s">
        <v>156</v>
      </c>
      <c r="D107" s="28">
        <f>I107+J107</f>
        <v>34762.800000000003</v>
      </c>
      <c r="E107" s="17" t="s">
        <v>358</v>
      </c>
      <c r="F107" s="17" t="s">
        <v>358</v>
      </c>
      <c r="G107" s="19" t="s">
        <v>362</v>
      </c>
      <c r="H107" s="19" t="s">
        <v>362</v>
      </c>
      <c r="I107" s="17">
        <v>27852.2</v>
      </c>
      <c r="J107" s="119">
        <v>6910.6</v>
      </c>
      <c r="K107" s="119" t="s">
        <v>358</v>
      </c>
      <c r="L107" s="17" t="s">
        <v>358</v>
      </c>
      <c r="M107" s="16" t="s">
        <v>358</v>
      </c>
      <c r="N107" s="16" t="s">
        <v>358</v>
      </c>
      <c r="O107" s="16" t="s">
        <v>358</v>
      </c>
      <c r="P107" s="16" t="s">
        <v>358</v>
      </c>
      <c r="Q107" s="16" t="s">
        <v>358</v>
      </c>
      <c r="R107" s="287"/>
      <c r="S107" s="263"/>
      <c r="T107" s="253"/>
    </row>
    <row r="108" spans="1:20" s="117" customFormat="1" ht="70.5" customHeight="1" x14ac:dyDescent="0.25">
      <c r="A108" s="225"/>
      <c r="B108" s="257"/>
      <c r="C108" s="17" t="s">
        <v>147</v>
      </c>
      <c r="D108" s="28">
        <f>J108</f>
        <v>139010</v>
      </c>
      <c r="E108" s="17" t="s">
        <v>358</v>
      </c>
      <c r="F108" s="17" t="s">
        <v>358</v>
      </c>
      <c r="G108" s="19" t="s">
        <v>362</v>
      </c>
      <c r="H108" s="19" t="s">
        <v>362</v>
      </c>
      <c r="I108" s="19" t="s">
        <v>362</v>
      </c>
      <c r="J108" s="119">
        <v>139010</v>
      </c>
      <c r="K108" s="19" t="s">
        <v>358</v>
      </c>
      <c r="L108" s="119" t="s">
        <v>358</v>
      </c>
      <c r="M108" s="59" t="s">
        <v>358</v>
      </c>
      <c r="N108" s="59" t="s">
        <v>358</v>
      </c>
      <c r="O108" s="16" t="s">
        <v>358</v>
      </c>
      <c r="P108" s="16" t="s">
        <v>358</v>
      </c>
      <c r="Q108" s="16" t="s">
        <v>358</v>
      </c>
      <c r="R108" s="241"/>
      <c r="S108" s="264"/>
      <c r="T108" s="254"/>
    </row>
    <row r="109" spans="1:20" s="117" customFormat="1" ht="39.75" customHeight="1" x14ac:dyDescent="0.25">
      <c r="A109" s="259" t="s">
        <v>157</v>
      </c>
      <c r="B109" s="249" t="s">
        <v>158</v>
      </c>
      <c r="C109" s="21" t="s">
        <v>154</v>
      </c>
      <c r="D109" s="22">
        <f>G110+H110</f>
        <v>51530.7</v>
      </c>
      <c r="E109" s="18" t="s">
        <v>358</v>
      </c>
      <c r="F109" s="18" t="s">
        <v>358</v>
      </c>
      <c r="G109" s="18">
        <v>10159.299999999999</v>
      </c>
      <c r="H109" s="18">
        <v>41371.4</v>
      </c>
      <c r="I109" s="18" t="s">
        <v>358</v>
      </c>
      <c r="J109" s="18" t="s">
        <v>358</v>
      </c>
      <c r="K109" s="18" t="s">
        <v>358</v>
      </c>
      <c r="L109" s="18" t="s">
        <v>358</v>
      </c>
      <c r="M109" s="12" t="s">
        <v>358</v>
      </c>
      <c r="N109" s="12" t="s">
        <v>358</v>
      </c>
      <c r="O109" s="12" t="s">
        <v>358</v>
      </c>
      <c r="P109" s="12" t="s">
        <v>358</v>
      </c>
      <c r="Q109" s="12" t="s">
        <v>358</v>
      </c>
      <c r="R109" s="333" t="s">
        <v>488</v>
      </c>
      <c r="S109" s="265" t="s">
        <v>159</v>
      </c>
      <c r="T109" s="266" t="s">
        <v>683</v>
      </c>
    </row>
    <row r="110" spans="1:20" s="117" customFormat="1" ht="136.5" customHeight="1" x14ac:dyDescent="0.25">
      <c r="A110" s="259"/>
      <c r="B110" s="250"/>
      <c r="C110" s="18" t="s">
        <v>29</v>
      </c>
      <c r="D110" s="22">
        <f>G110+H110</f>
        <v>51530.7</v>
      </c>
      <c r="E110" s="18" t="s">
        <v>358</v>
      </c>
      <c r="F110" s="18" t="s">
        <v>358</v>
      </c>
      <c r="G110" s="18">
        <v>10159.299999999999</v>
      </c>
      <c r="H110" s="18">
        <v>41371.4</v>
      </c>
      <c r="I110" s="18" t="s">
        <v>358</v>
      </c>
      <c r="J110" s="18" t="s">
        <v>358</v>
      </c>
      <c r="K110" s="18" t="s">
        <v>358</v>
      </c>
      <c r="L110" s="18" t="s">
        <v>358</v>
      </c>
      <c r="M110" s="12" t="s">
        <v>358</v>
      </c>
      <c r="N110" s="12" t="s">
        <v>358</v>
      </c>
      <c r="O110" s="12" t="s">
        <v>358</v>
      </c>
      <c r="P110" s="12" t="s">
        <v>358</v>
      </c>
      <c r="Q110" s="12" t="s">
        <v>358</v>
      </c>
      <c r="R110" s="333"/>
      <c r="S110" s="265"/>
      <c r="T110" s="267"/>
    </row>
    <row r="111" spans="1:20" s="117" customFormat="1" ht="107.25" customHeight="1" x14ac:dyDescent="0.25">
      <c r="A111" s="18" t="s">
        <v>161</v>
      </c>
      <c r="B111" s="120" t="s">
        <v>623</v>
      </c>
      <c r="C111" s="18" t="s">
        <v>162</v>
      </c>
      <c r="D111" s="22">
        <f>I111+J111</f>
        <v>3000</v>
      </c>
      <c r="E111" s="18" t="s">
        <v>358</v>
      </c>
      <c r="F111" s="18" t="s">
        <v>358</v>
      </c>
      <c r="G111" s="18" t="s">
        <v>358</v>
      </c>
      <c r="H111" s="18" t="s">
        <v>358</v>
      </c>
      <c r="I111" s="18">
        <v>2000</v>
      </c>
      <c r="J111" s="18">
        <v>1000</v>
      </c>
      <c r="K111" s="19" t="s">
        <v>358</v>
      </c>
      <c r="L111" s="17" t="s">
        <v>358</v>
      </c>
      <c r="M111" s="11" t="s">
        <v>358</v>
      </c>
      <c r="N111" s="11" t="s">
        <v>358</v>
      </c>
      <c r="O111" s="11" t="s">
        <v>358</v>
      </c>
      <c r="P111" s="11" t="s">
        <v>358</v>
      </c>
      <c r="Q111" s="11" t="s">
        <v>358</v>
      </c>
      <c r="R111" s="61" t="s">
        <v>469</v>
      </c>
      <c r="S111" s="47" t="s">
        <v>163</v>
      </c>
      <c r="T111" s="87" t="s">
        <v>560</v>
      </c>
    </row>
    <row r="112" spans="1:20" s="117" customFormat="1" ht="29.25" customHeight="1" x14ac:dyDescent="0.25">
      <c r="A112" s="243" t="s">
        <v>164</v>
      </c>
      <c r="B112" s="249" t="s">
        <v>165</v>
      </c>
      <c r="C112" s="21" t="s">
        <v>154</v>
      </c>
      <c r="D112" s="22">
        <f>G112+H112+I112</f>
        <v>506691.42105</v>
      </c>
      <c r="E112" s="21" t="s">
        <v>358</v>
      </c>
      <c r="F112" s="21" t="s">
        <v>358</v>
      </c>
      <c r="G112" s="18">
        <v>21014.2</v>
      </c>
      <c r="H112" s="21">
        <f t="shared" ref="H112:I112" si="11">H113+H114+H115</f>
        <v>271074.40000000002</v>
      </c>
      <c r="I112" s="21">
        <f t="shared" si="11"/>
        <v>214602.82105</v>
      </c>
      <c r="J112" s="18" t="s">
        <v>358</v>
      </c>
      <c r="K112" s="18" t="s">
        <v>358</v>
      </c>
      <c r="L112" s="18" t="s">
        <v>358</v>
      </c>
      <c r="M112" s="12" t="s">
        <v>358</v>
      </c>
      <c r="N112" s="12" t="s">
        <v>358</v>
      </c>
      <c r="O112" s="12" t="s">
        <v>358</v>
      </c>
      <c r="P112" s="12" t="s">
        <v>358</v>
      </c>
      <c r="Q112" s="12" t="s">
        <v>358</v>
      </c>
      <c r="R112" s="232" t="s">
        <v>470</v>
      </c>
      <c r="S112" s="266" t="s">
        <v>166</v>
      </c>
      <c r="T112" s="266" t="s">
        <v>559</v>
      </c>
    </row>
    <row r="113" spans="1:20" s="117" customFormat="1" ht="39.75" customHeight="1" x14ac:dyDescent="0.25">
      <c r="A113" s="244"/>
      <c r="B113" s="250"/>
      <c r="C113" s="18" t="s">
        <v>29</v>
      </c>
      <c r="D113" s="22">
        <f>G113+H113+I113</f>
        <v>124140.83460999999</v>
      </c>
      <c r="E113" s="21">
        <v>0</v>
      </c>
      <c r="F113" s="18">
        <v>0</v>
      </c>
      <c r="G113" s="18">
        <v>21014.2</v>
      </c>
      <c r="H113" s="18">
        <v>54238.8</v>
      </c>
      <c r="I113" s="18">
        <f>41428.72261+7459.112</f>
        <v>48887.834609999998</v>
      </c>
      <c r="J113" s="18" t="s">
        <v>358</v>
      </c>
      <c r="K113" s="18" t="s">
        <v>358</v>
      </c>
      <c r="L113" s="18" t="s">
        <v>358</v>
      </c>
      <c r="M113" s="14" t="s">
        <v>358</v>
      </c>
      <c r="N113" s="14" t="s">
        <v>358</v>
      </c>
      <c r="O113" s="14" t="s">
        <v>358</v>
      </c>
      <c r="P113" s="14" t="s">
        <v>358</v>
      </c>
      <c r="Q113" s="14" t="s">
        <v>358</v>
      </c>
      <c r="R113" s="233"/>
      <c r="S113" s="267"/>
      <c r="T113" s="267"/>
    </row>
    <row r="114" spans="1:20" s="117" customFormat="1" ht="47.25" customHeight="1" x14ac:dyDescent="0.25">
      <c r="A114" s="244"/>
      <c r="B114" s="250"/>
      <c r="C114" s="18" t="s">
        <v>167</v>
      </c>
      <c r="D114" s="22">
        <f>H114+I114</f>
        <v>275436.39600000001</v>
      </c>
      <c r="E114" s="18" t="s">
        <v>358</v>
      </c>
      <c r="F114" s="18" t="s">
        <v>358</v>
      </c>
      <c r="G114" s="19" t="s">
        <v>362</v>
      </c>
      <c r="H114" s="18">
        <v>156121.60000000001</v>
      </c>
      <c r="I114" s="18">
        <v>119314.796</v>
      </c>
      <c r="J114" s="18" t="s">
        <v>358</v>
      </c>
      <c r="K114" s="18" t="s">
        <v>358</v>
      </c>
      <c r="L114" s="18" t="s">
        <v>358</v>
      </c>
      <c r="M114" s="12" t="s">
        <v>358</v>
      </c>
      <c r="N114" s="12" t="s">
        <v>358</v>
      </c>
      <c r="O114" s="12" t="s">
        <v>358</v>
      </c>
      <c r="P114" s="12" t="s">
        <v>358</v>
      </c>
      <c r="Q114" s="12" t="s">
        <v>358</v>
      </c>
      <c r="R114" s="233"/>
      <c r="S114" s="267"/>
      <c r="T114" s="267"/>
    </row>
    <row r="115" spans="1:20" s="117" customFormat="1" ht="35.25" customHeight="1" x14ac:dyDescent="0.25">
      <c r="A115" s="244"/>
      <c r="B115" s="250"/>
      <c r="C115" s="18" t="s">
        <v>156</v>
      </c>
      <c r="D115" s="22">
        <f>H115+I115</f>
        <v>107114.19044000001</v>
      </c>
      <c r="E115" s="18" t="s">
        <v>358</v>
      </c>
      <c r="F115" s="18" t="s">
        <v>358</v>
      </c>
      <c r="G115" s="19" t="s">
        <v>362</v>
      </c>
      <c r="H115" s="18">
        <v>60714</v>
      </c>
      <c r="I115" s="18">
        <v>46400.190439999998</v>
      </c>
      <c r="J115" s="18" t="s">
        <v>358</v>
      </c>
      <c r="K115" s="18" t="s">
        <v>358</v>
      </c>
      <c r="L115" s="18" t="s">
        <v>358</v>
      </c>
      <c r="M115" s="14" t="s">
        <v>358</v>
      </c>
      <c r="N115" s="14" t="s">
        <v>358</v>
      </c>
      <c r="O115" s="14" t="s">
        <v>358</v>
      </c>
      <c r="P115" s="14" t="s">
        <v>358</v>
      </c>
      <c r="Q115" s="14" t="s">
        <v>358</v>
      </c>
      <c r="R115" s="233"/>
      <c r="S115" s="267"/>
      <c r="T115" s="267"/>
    </row>
    <row r="116" spans="1:20" s="117" customFormat="1" ht="29.25" customHeight="1" x14ac:dyDescent="0.25">
      <c r="A116" s="243" t="s">
        <v>168</v>
      </c>
      <c r="B116" s="249" t="s">
        <v>561</v>
      </c>
      <c r="C116" s="21" t="s">
        <v>154</v>
      </c>
      <c r="D116" s="22">
        <f t="shared" ref="D116:D119" si="12">SUM(E116:M116)</f>
        <v>700629.95877999999</v>
      </c>
      <c r="E116" s="18" t="s">
        <v>358</v>
      </c>
      <c r="F116" s="18" t="s">
        <v>358</v>
      </c>
      <c r="G116" s="18" t="s">
        <v>358</v>
      </c>
      <c r="H116" s="18">
        <f>H117+H118</f>
        <v>500981.2</v>
      </c>
      <c r="I116" s="18">
        <f>I117+I118</f>
        <v>199648.75878</v>
      </c>
      <c r="J116" s="18" t="s">
        <v>358</v>
      </c>
      <c r="K116" s="18" t="s">
        <v>358</v>
      </c>
      <c r="L116" s="18" t="s">
        <v>358</v>
      </c>
      <c r="M116" s="12" t="s">
        <v>358</v>
      </c>
      <c r="N116" s="12" t="s">
        <v>358</v>
      </c>
      <c r="O116" s="12" t="s">
        <v>358</v>
      </c>
      <c r="P116" s="12" t="s">
        <v>358</v>
      </c>
      <c r="Q116" s="12" t="s">
        <v>358</v>
      </c>
      <c r="R116" s="232" t="s">
        <v>473</v>
      </c>
      <c r="S116" s="266" t="s">
        <v>169</v>
      </c>
      <c r="T116" s="266" t="s">
        <v>562</v>
      </c>
    </row>
    <row r="117" spans="1:20" s="117" customFormat="1" ht="38.25" customHeight="1" x14ac:dyDescent="0.25">
      <c r="A117" s="244"/>
      <c r="B117" s="250"/>
      <c r="C117" s="18" t="s">
        <v>29</v>
      </c>
      <c r="D117" s="22">
        <f t="shared" si="12"/>
        <v>23189.36405</v>
      </c>
      <c r="E117" s="18" t="s">
        <v>358</v>
      </c>
      <c r="F117" s="18" t="s">
        <v>358</v>
      </c>
      <c r="G117" s="18" t="s">
        <v>358</v>
      </c>
      <c r="H117" s="18">
        <v>981.2</v>
      </c>
      <c r="I117" s="18">
        <f>349.41705+21858.747</f>
        <v>22208.164049999999</v>
      </c>
      <c r="J117" s="18" t="s">
        <v>358</v>
      </c>
      <c r="K117" s="18" t="s">
        <v>358</v>
      </c>
      <c r="L117" s="18" t="s">
        <v>358</v>
      </c>
      <c r="M117" s="12" t="s">
        <v>358</v>
      </c>
      <c r="N117" s="12" t="s">
        <v>358</v>
      </c>
      <c r="O117" s="12" t="s">
        <v>358</v>
      </c>
      <c r="P117" s="12" t="s">
        <v>358</v>
      </c>
      <c r="Q117" s="12" t="s">
        <v>358</v>
      </c>
      <c r="R117" s="233"/>
      <c r="S117" s="267"/>
      <c r="T117" s="267"/>
    </row>
    <row r="118" spans="1:20" s="117" customFormat="1" ht="33.75" customHeight="1" x14ac:dyDescent="0.25">
      <c r="A118" s="244"/>
      <c r="B118" s="250"/>
      <c r="C118" s="18" t="s">
        <v>167</v>
      </c>
      <c r="D118" s="22">
        <f t="shared" si="12"/>
        <v>677440.59473000001</v>
      </c>
      <c r="E118" s="18" t="s">
        <v>358</v>
      </c>
      <c r="F118" s="18" t="s">
        <v>358</v>
      </c>
      <c r="G118" s="18" t="s">
        <v>358</v>
      </c>
      <c r="H118" s="18">
        <v>500000</v>
      </c>
      <c r="I118" s="18">
        <v>177440.59473000001</v>
      </c>
      <c r="J118" s="18" t="s">
        <v>358</v>
      </c>
      <c r="K118" s="18" t="s">
        <v>358</v>
      </c>
      <c r="L118" s="18" t="s">
        <v>358</v>
      </c>
      <c r="M118" s="12" t="s">
        <v>358</v>
      </c>
      <c r="N118" s="12" t="s">
        <v>358</v>
      </c>
      <c r="O118" s="12" t="s">
        <v>358</v>
      </c>
      <c r="P118" s="12" t="s">
        <v>358</v>
      </c>
      <c r="Q118" s="12" t="s">
        <v>358</v>
      </c>
      <c r="R118" s="233"/>
      <c r="S118" s="267"/>
      <c r="T118" s="267"/>
    </row>
    <row r="119" spans="1:20" s="117" customFormat="1" ht="39" customHeight="1" x14ac:dyDescent="0.25">
      <c r="A119" s="245"/>
      <c r="B119" s="251"/>
      <c r="C119" s="18" t="s">
        <v>405</v>
      </c>
      <c r="D119" s="22">
        <f t="shared" si="12"/>
        <v>0</v>
      </c>
      <c r="E119" s="21"/>
      <c r="F119" s="18"/>
      <c r="G119" s="21"/>
      <c r="H119" s="18"/>
      <c r="I119" s="18"/>
      <c r="J119" s="18" t="s">
        <v>358</v>
      </c>
      <c r="K119" s="18" t="s">
        <v>358</v>
      </c>
      <c r="L119" s="18" t="s">
        <v>358</v>
      </c>
      <c r="M119" s="12" t="s">
        <v>358</v>
      </c>
      <c r="N119" s="12" t="s">
        <v>358</v>
      </c>
      <c r="O119" s="12" t="s">
        <v>358</v>
      </c>
      <c r="P119" s="12" t="s">
        <v>358</v>
      </c>
      <c r="Q119" s="12" t="s">
        <v>358</v>
      </c>
      <c r="R119" s="234"/>
      <c r="S119" s="268"/>
      <c r="T119" s="268"/>
    </row>
    <row r="120" spans="1:20" s="117" customFormat="1" ht="36" customHeight="1" x14ac:dyDescent="0.25">
      <c r="A120" s="243" t="s">
        <v>170</v>
      </c>
      <c r="B120" s="249" t="s">
        <v>171</v>
      </c>
      <c r="C120" s="18" t="s">
        <v>154</v>
      </c>
      <c r="D120" s="22">
        <f>G120+H120+I120</f>
        <v>1420.97</v>
      </c>
      <c r="E120" s="18" t="s">
        <v>358</v>
      </c>
      <c r="F120" s="18" t="s">
        <v>358</v>
      </c>
      <c r="G120" s="21">
        <f>G122</f>
        <v>329.2</v>
      </c>
      <c r="H120" s="21">
        <f>H122</f>
        <v>212</v>
      </c>
      <c r="I120" s="21">
        <f t="shared" ref="I120" si="13">I121+I122</f>
        <v>879.77</v>
      </c>
      <c r="J120" s="18" t="s">
        <v>358</v>
      </c>
      <c r="K120" s="18" t="s">
        <v>358</v>
      </c>
      <c r="L120" s="18" t="s">
        <v>358</v>
      </c>
      <c r="M120" s="12" t="s">
        <v>358</v>
      </c>
      <c r="N120" s="12" t="s">
        <v>358</v>
      </c>
      <c r="O120" s="12" t="s">
        <v>358</v>
      </c>
      <c r="P120" s="12" t="s">
        <v>358</v>
      </c>
      <c r="Q120" s="12" t="s">
        <v>358</v>
      </c>
      <c r="R120" s="232" t="s">
        <v>470</v>
      </c>
      <c r="S120" s="266" t="s">
        <v>172</v>
      </c>
      <c r="T120" s="266" t="s">
        <v>563</v>
      </c>
    </row>
    <row r="121" spans="1:20" s="117" customFormat="1" ht="37.5" customHeight="1" x14ac:dyDescent="0.25">
      <c r="A121" s="244"/>
      <c r="B121" s="250"/>
      <c r="C121" s="18" t="s">
        <v>156</v>
      </c>
      <c r="D121" s="22">
        <f>I121</f>
        <v>809.39</v>
      </c>
      <c r="E121" s="18" t="s">
        <v>358</v>
      </c>
      <c r="F121" s="18" t="s">
        <v>358</v>
      </c>
      <c r="G121" s="19" t="s">
        <v>362</v>
      </c>
      <c r="H121" s="19" t="s">
        <v>362</v>
      </c>
      <c r="I121" s="18">
        <v>809.39</v>
      </c>
      <c r="J121" s="18" t="s">
        <v>358</v>
      </c>
      <c r="K121" s="18" t="s">
        <v>358</v>
      </c>
      <c r="L121" s="18" t="s">
        <v>358</v>
      </c>
      <c r="M121" s="12" t="s">
        <v>358</v>
      </c>
      <c r="N121" s="12" t="s">
        <v>358</v>
      </c>
      <c r="O121" s="12" t="s">
        <v>358</v>
      </c>
      <c r="P121" s="12" t="s">
        <v>358</v>
      </c>
      <c r="Q121" s="12" t="s">
        <v>358</v>
      </c>
      <c r="R121" s="233"/>
      <c r="S121" s="267"/>
      <c r="T121" s="267"/>
    </row>
    <row r="122" spans="1:20" s="117" customFormat="1" ht="73.5" customHeight="1" x14ac:dyDescent="0.25">
      <c r="A122" s="245"/>
      <c r="B122" s="251"/>
      <c r="C122" s="18" t="s">
        <v>29</v>
      </c>
      <c r="D122" s="22">
        <f>G122+H122+I122</f>
        <v>611.58000000000004</v>
      </c>
      <c r="E122" s="18" t="s">
        <v>358</v>
      </c>
      <c r="F122" s="18" t="s">
        <v>358</v>
      </c>
      <c r="G122" s="18">
        <v>329.2</v>
      </c>
      <c r="H122" s="18">
        <v>212</v>
      </c>
      <c r="I122" s="18">
        <v>70.38</v>
      </c>
      <c r="J122" s="18" t="s">
        <v>358</v>
      </c>
      <c r="K122" s="18" t="s">
        <v>358</v>
      </c>
      <c r="L122" s="18" t="s">
        <v>358</v>
      </c>
      <c r="M122" s="12" t="s">
        <v>358</v>
      </c>
      <c r="N122" s="12" t="s">
        <v>358</v>
      </c>
      <c r="O122" s="12" t="s">
        <v>358</v>
      </c>
      <c r="P122" s="12" t="s">
        <v>358</v>
      </c>
      <c r="Q122" s="12" t="s">
        <v>358</v>
      </c>
      <c r="R122" s="234"/>
      <c r="S122" s="268"/>
      <c r="T122" s="268"/>
    </row>
    <row r="123" spans="1:20" s="117" customFormat="1" ht="103.5" customHeight="1" x14ac:dyDescent="0.25">
      <c r="A123" s="121" t="s">
        <v>173</v>
      </c>
      <c r="B123" s="120" t="s">
        <v>174</v>
      </c>
      <c r="C123" s="18" t="s">
        <v>29</v>
      </c>
      <c r="D123" s="22">
        <f>H123+G123</f>
        <v>533.9</v>
      </c>
      <c r="E123" s="18" t="s">
        <v>358</v>
      </c>
      <c r="F123" s="18" t="s">
        <v>358</v>
      </c>
      <c r="G123" s="18">
        <v>334</v>
      </c>
      <c r="H123" s="18">
        <v>199.9</v>
      </c>
      <c r="I123" s="18" t="s">
        <v>358</v>
      </c>
      <c r="J123" s="18" t="s">
        <v>358</v>
      </c>
      <c r="K123" s="18" t="s">
        <v>358</v>
      </c>
      <c r="L123" s="18" t="s">
        <v>358</v>
      </c>
      <c r="M123" s="12" t="s">
        <v>358</v>
      </c>
      <c r="N123" s="12" t="s">
        <v>358</v>
      </c>
      <c r="O123" s="12" t="s">
        <v>358</v>
      </c>
      <c r="P123" s="12" t="s">
        <v>358</v>
      </c>
      <c r="Q123" s="12" t="s">
        <v>358</v>
      </c>
      <c r="R123" s="84" t="s">
        <v>489</v>
      </c>
      <c r="S123" s="87" t="s">
        <v>175</v>
      </c>
      <c r="T123" s="87" t="s">
        <v>564</v>
      </c>
    </row>
    <row r="124" spans="1:20" s="117" customFormat="1" ht="49.5" customHeight="1" x14ac:dyDescent="0.25">
      <c r="A124" s="243" t="s">
        <v>176</v>
      </c>
      <c r="B124" s="249" t="s">
        <v>177</v>
      </c>
      <c r="C124" s="18" t="s">
        <v>154</v>
      </c>
      <c r="D124" s="22">
        <f>I124+J124</f>
        <v>5700</v>
      </c>
      <c r="E124" s="18" t="s">
        <v>358</v>
      </c>
      <c r="F124" s="18" t="s">
        <v>358</v>
      </c>
      <c r="G124" s="18" t="s">
        <v>358</v>
      </c>
      <c r="H124" s="18" t="s">
        <v>358</v>
      </c>
      <c r="I124" s="30">
        <v>2200</v>
      </c>
      <c r="J124" s="30">
        <v>3500</v>
      </c>
      <c r="K124" s="18" t="s">
        <v>358</v>
      </c>
      <c r="L124" s="18" t="s">
        <v>358</v>
      </c>
      <c r="M124" s="12" t="s">
        <v>358</v>
      </c>
      <c r="N124" s="12" t="s">
        <v>358</v>
      </c>
      <c r="O124" s="12" t="s">
        <v>358</v>
      </c>
      <c r="P124" s="12" t="s">
        <v>358</v>
      </c>
      <c r="Q124" s="12" t="s">
        <v>358</v>
      </c>
      <c r="R124" s="232" t="s">
        <v>565</v>
      </c>
      <c r="S124" s="266" t="s">
        <v>178</v>
      </c>
      <c r="T124" s="266" t="s">
        <v>566</v>
      </c>
    </row>
    <row r="125" spans="1:20" s="117" customFormat="1" ht="33" customHeight="1" x14ac:dyDescent="0.25">
      <c r="A125" s="244"/>
      <c r="B125" s="250"/>
      <c r="C125" s="18" t="s">
        <v>29</v>
      </c>
      <c r="D125" s="22">
        <f>I125+J125</f>
        <v>5700</v>
      </c>
      <c r="E125" s="18" t="s">
        <v>358</v>
      </c>
      <c r="F125" s="18" t="s">
        <v>358</v>
      </c>
      <c r="G125" s="18" t="s">
        <v>358</v>
      </c>
      <c r="H125" s="18" t="s">
        <v>358</v>
      </c>
      <c r="I125" s="30">
        <v>2200</v>
      </c>
      <c r="J125" s="30">
        <v>3500</v>
      </c>
      <c r="K125" s="18" t="s">
        <v>358</v>
      </c>
      <c r="L125" s="18" t="s">
        <v>358</v>
      </c>
      <c r="M125" s="14" t="s">
        <v>358</v>
      </c>
      <c r="N125" s="14" t="s">
        <v>358</v>
      </c>
      <c r="O125" s="14" t="s">
        <v>358</v>
      </c>
      <c r="P125" s="14" t="s">
        <v>358</v>
      </c>
      <c r="Q125" s="14" t="s">
        <v>358</v>
      </c>
      <c r="R125" s="233"/>
      <c r="S125" s="267"/>
      <c r="T125" s="267"/>
    </row>
    <row r="126" spans="1:20" s="117" customFormat="1" ht="84" customHeight="1" x14ac:dyDescent="0.25">
      <c r="A126" s="245"/>
      <c r="B126" s="251"/>
      <c r="C126" s="18" t="s">
        <v>179</v>
      </c>
      <c r="D126" s="22" t="s">
        <v>362</v>
      </c>
      <c r="E126" s="18" t="s">
        <v>358</v>
      </c>
      <c r="F126" s="18" t="s">
        <v>358</v>
      </c>
      <c r="G126" s="18" t="s">
        <v>358</v>
      </c>
      <c r="H126" s="18" t="s">
        <v>358</v>
      </c>
      <c r="I126" s="19" t="s">
        <v>362</v>
      </c>
      <c r="J126" s="19" t="s">
        <v>362</v>
      </c>
      <c r="K126" s="18" t="s">
        <v>358</v>
      </c>
      <c r="L126" s="18" t="s">
        <v>358</v>
      </c>
      <c r="M126" s="12" t="s">
        <v>358</v>
      </c>
      <c r="N126" s="12" t="s">
        <v>358</v>
      </c>
      <c r="O126" s="12" t="s">
        <v>358</v>
      </c>
      <c r="P126" s="12" t="s">
        <v>358</v>
      </c>
      <c r="Q126" s="12" t="s">
        <v>358</v>
      </c>
      <c r="R126" s="234"/>
      <c r="S126" s="268"/>
      <c r="T126" s="268"/>
    </row>
    <row r="127" spans="1:20" s="117" customFormat="1" ht="135.75" customHeight="1" x14ac:dyDescent="0.25">
      <c r="A127" s="226" t="s">
        <v>180</v>
      </c>
      <c r="B127" s="122" t="s">
        <v>181</v>
      </c>
      <c r="C127" s="243" t="s">
        <v>29</v>
      </c>
      <c r="D127" s="22">
        <f>I127+J127+K127+L127</f>
        <v>19196.900000000001</v>
      </c>
      <c r="E127" s="18" t="s">
        <v>358</v>
      </c>
      <c r="F127" s="18" t="s">
        <v>358</v>
      </c>
      <c r="G127" s="18" t="s">
        <v>358</v>
      </c>
      <c r="H127" s="18" t="s">
        <v>358</v>
      </c>
      <c r="I127" s="30">
        <v>1596.9</v>
      </c>
      <c r="J127" s="18">
        <v>2100</v>
      </c>
      <c r="K127" s="18">
        <v>7750</v>
      </c>
      <c r="L127" s="18">
        <v>7750</v>
      </c>
      <c r="M127" s="12" t="s">
        <v>358</v>
      </c>
      <c r="N127" s="12" t="s">
        <v>358</v>
      </c>
      <c r="O127" s="12" t="s">
        <v>358</v>
      </c>
      <c r="P127" s="12" t="s">
        <v>358</v>
      </c>
      <c r="Q127" s="12" t="s">
        <v>358</v>
      </c>
      <c r="R127" s="84" t="s">
        <v>522</v>
      </c>
      <c r="S127" s="87" t="s">
        <v>182</v>
      </c>
      <c r="T127" s="87" t="s">
        <v>567</v>
      </c>
    </row>
    <row r="128" spans="1:20" s="117" customFormat="1" ht="80.25" customHeight="1" x14ac:dyDescent="0.25">
      <c r="A128" s="228"/>
      <c r="B128" s="122" t="s">
        <v>491</v>
      </c>
      <c r="C128" s="245"/>
      <c r="D128" s="22"/>
      <c r="E128" s="18"/>
      <c r="F128" s="18"/>
      <c r="G128" s="18"/>
      <c r="H128" s="18"/>
      <c r="I128" s="30"/>
      <c r="J128" s="18"/>
      <c r="K128" s="18"/>
      <c r="L128" s="18"/>
      <c r="M128" s="12"/>
      <c r="N128" s="12"/>
      <c r="O128" s="18">
        <v>0</v>
      </c>
      <c r="P128" s="18">
        <v>0</v>
      </c>
      <c r="Q128" s="12"/>
      <c r="R128" s="66" t="s">
        <v>513</v>
      </c>
      <c r="S128" s="87" t="s">
        <v>449</v>
      </c>
      <c r="T128" s="87" t="s">
        <v>686</v>
      </c>
    </row>
    <row r="129" spans="1:20" s="117" customFormat="1" ht="74.25" customHeight="1" x14ac:dyDescent="0.25">
      <c r="A129" s="121" t="s">
        <v>183</v>
      </c>
      <c r="B129" s="120" t="s">
        <v>184</v>
      </c>
      <c r="C129" s="18" t="s">
        <v>29</v>
      </c>
      <c r="D129" s="22">
        <f>I129</f>
        <v>1476.6</v>
      </c>
      <c r="E129" s="18" t="s">
        <v>358</v>
      </c>
      <c r="F129" s="18" t="s">
        <v>358</v>
      </c>
      <c r="G129" s="18" t="s">
        <v>358</v>
      </c>
      <c r="H129" s="18" t="s">
        <v>358</v>
      </c>
      <c r="I129" s="30">
        <v>1476.6</v>
      </c>
      <c r="J129" s="18" t="s">
        <v>358</v>
      </c>
      <c r="K129" s="18" t="s">
        <v>358</v>
      </c>
      <c r="L129" s="18" t="s">
        <v>358</v>
      </c>
      <c r="M129" s="12" t="s">
        <v>358</v>
      </c>
      <c r="N129" s="12" t="s">
        <v>358</v>
      </c>
      <c r="O129" s="12" t="s">
        <v>358</v>
      </c>
      <c r="P129" s="12" t="s">
        <v>358</v>
      </c>
      <c r="Q129" s="12" t="s">
        <v>358</v>
      </c>
      <c r="R129" s="66">
        <v>2020</v>
      </c>
      <c r="S129" s="87" t="s">
        <v>182</v>
      </c>
      <c r="T129" s="87" t="s">
        <v>568</v>
      </c>
    </row>
    <row r="130" spans="1:20" s="117" customFormat="1" ht="165.75" customHeight="1" x14ac:dyDescent="0.25">
      <c r="A130" s="243" t="s">
        <v>185</v>
      </c>
      <c r="B130" s="122" t="s">
        <v>186</v>
      </c>
      <c r="C130" s="18" t="s">
        <v>29</v>
      </c>
      <c r="D130" s="22">
        <f>G130+H130</f>
        <v>906.8</v>
      </c>
      <c r="E130" s="18" t="s">
        <v>358</v>
      </c>
      <c r="F130" s="18" t="s">
        <v>358</v>
      </c>
      <c r="G130" s="18">
        <v>583.4</v>
      </c>
      <c r="H130" s="18">
        <v>323.39999999999998</v>
      </c>
      <c r="I130" s="18" t="s">
        <v>358</v>
      </c>
      <c r="J130" s="18" t="s">
        <v>358</v>
      </c>
      <c r="K130" s="18" t="s">
        <v>358</v>
      </c>
      <c r="L130" s="18" t="s">
        <v>358</v>
      </c>
      <c r="M130" s="12" t="s">
        <v>358</v>
      </c>
      <c r="N130" s="12" t="s">
        <v>358</v>
      </c>
      <c r="O130" s="12" t="s">
        <v>358</v>
      </c>
      <c r="P130" s="12" t="s">
        <v>358</v>
      </c>
      <c r="Q130" s="12" t="s">
        <v>358</v>
      </c>
      <c r="R130" s="84" t="s">
        <v>488</v>
      </c>
      <c r="S130" s="87" t="s">
        <v>187</v>
      </c>
      <c r="T130" s="100" t="s">
        <v>188</v>
      </c>
    </row>
    <row r="131" spans="1:20" s="117" customFormat="1" ht="110.25" customHeight="1" x14ac:dyDescent="0.25">
      <c r="A131" s="245"/>
      <c r="B131" s="122" t="s">
        <v>519</v>
      </c>
      <c r="C131" s="18" t="s">
        <v>29</v>
      </c>
      <c r="D131" s="22">
        <f>G131+H131</f>
        <v>0</v>
      </c>
      <c r="E131" s="18"/>
      <c r="F131" s="18"/>
      <c r="G131" s="18"/>
      <c r="H131" s="18"/>
      <c r="I131" s="18"/>
      <c r="J131" s="18"/>
      <c r="K131" s="18"/>
      <c r="L131" s="18"/>
      <c r="M131" s="12"/>
      <c r="N131" s="12"/>
      <c r="O131" s="12"/>
      <c r="P131" s="18">
        <v>0</v>
      </c>
      <c r="Q131" s="12"/>
      <c r="R131" s="66">
        <v>2027</v>
      </c>
      <c r="S131" s="87" t="s">
        <v>520</v>
      </c>
      <c r="T131" s="100" t="s">
        <v>687</v>
      </c>
    </row>
    <row r="132" spans="1:20" s="117" customFormat="1" ht="101.25" customHeight="1" x14ac:dyDescent="0.25">
      <c r="A132" s="18" t="s">
        <v>189</v>
      </c>
      <c r="B132" s="122" t="s">
        <v>190</v>
      </c>
      <c r="C132" s="18" t="s">
        <v>29</v>
      </c>
      <c r="D132" s="22">
        <f>G132+H132</f>
        <v>982.8</v>
      </c>
      <c r="E132" s="18" t="s">
        <v>358</v>
      </c>
      <c r="F132" s="18" t="s">
        <v>358</v>
      </c>
      <c r="G132" s="21">
        <v>596.1</v>
      </c>
      <c r="H132" s="21">
        <v>386.7</v>
      </c>
      <c r="I132" s="18" t="s">
        <v>358</v>
      </c>
      <c r="J132" s="18" t="s">
        <v>358</v>
      </c>
      <c r="K132" s="18" t="s">
        <v>358</v>
      </c>
      <c r="L132" s="18" t="s">
        <v>358</v>
      </c>
      <c r="M132" s="12" t="s">
        <v>358</v>
      </c>
      <c r="N132" s="12" t="s">
        <v>358</v>
      </c>
      <c r="O132" s="12" t="s">
        <v>358</v>
      </c>
      <c r="P132" s="12" t="s">
        <v>358</v>
      </c>
      <c r="Q132" s="12" t="s">
        <v>358</v>
      </c>
      <c r="R132" s="84" t="s">
        <v>489</v>
      </c>
      <c r="S132" s="87" t="s">
        <v>175</v>
      </c>
      <c r="T132" s="100" t="s">
        <v>688</v>
      </c>
    </row>
    <row r="133" spans="1:20" s="117" customFormat="1" ht="117" customHeight="1" x14ac:dyDescent="0.25">
      <c r="A133" s="243" t="s">
        <v>191</v>
      </c>
      <c r="B133" s="249" t="s">
        <v>569</v>
      </c>
      <c r="C133" s="243" t="s">
        <v>192</v>
      </c>
      <c r="D133" s="22">
        <v>0</v>
      </c>
      <c r="E133" s="18" t="s">
        <v>358</v>
      </c>
      <c r="F133" s="18" t="s">
        <v>358</v>
      </c>
      <c r="G133" s="19" t="s">
        <v>362</v>
      </c>
      <c r="H133" s="19" t="s">
        <v>362</v>
      </c>
      <c r="I133" s="18" t="s">
        <v>362</v>
      </c>
      <c r="J133" s="18" t="s">
        <v>362</v>
      </c>
      <c r="K133" s="18" t="s">
        <v>362</v>
      </c>
      <c r="L133" s="18" t="s">
        <v>362</v>
      </c>
      <c r="M133" s="23" t="s">
        <v>362</v>
      </c>
      <c r="N133" s="23" t="s">
        <v>362</v>
      </c>
      <c r="O133" s="23" t="s">
        <v>362</v>
      </c>
      <c r="P133" s="23" t="s">
        <v>362</v>
      </c>
      <c r="Q133" s="13"/>
      <c r="R133" s="84" t="s">
        <v>521</v>
      </c>
      <c r="S133" s="87" t="s">
        <v>193</v>
      </c>
      <c r="T133" s="266" t="s">
        <v>689</v>
      </c>
    </row>
    <row r="134" spans="1:20" s="117" customFormat="1" ht="120.75" customHeight="1" x14ac:dyDescent="0.25">
      <c r="A134" s="245"/>
      <c r="B134" s="251"/>
      <c r="C134" s="245"/>
      <c r="D134" s="22">
        <v>0</v>
      </c>
      <c r="E134" s="18" t="s">
        <v>358</v>
      </c>
      <c r="F134" s="18" t="s">
        <v>358</v>
      </c>
      <c r="G134" s="19"/>
      <c r="H134" s="19"/>
      <c r="I134" s="18"/>
      <c r="J134" s="18"/>
      <c r="K134" s="18"/>
      <c r="L134" s="18"/>
      <c r="M134" s="23"/>
      <c r="N134" s="23"/>
      <c r="O134" s="23"/>
      <c r="P134" s="18">
        <v>0</v>
      </c>
      <c r="Q134" s="13"/>
      <c r="R134" s="123" t="s">
        <v>503</v>
      </c>
      <c r="S134" s="87" t="s">
        <v>439</v>
      </c>
      <c r="T134" s="268"/>
    </row>
    <row r="135" spans="1:20" s="117" customFormat="1" ht="30.75" customHeight="1" x14ac:dyDescent="0.25">
      <c r="A135" s="243" t="s">
        <v>194</v>
      </c>
      <c r="B135" s="354" t="s">
        <v>195</v>
      </c>
      <c r="C135" s="21" t="s">
        <v>154</v>
      </c>
      <c r="D135" s="22">
        <f t="shared" ref="D135:D164" si="14">G135</f>
        <v>14561.699999999999</v>
      </c>
      <c r="E135" s="18" t="s">
        <v>358</v>
      </c>
      <c r="F135" s="18" t="s">
        <v>358</v>
      </c>
      <c r="G135" s="21">
        <f t="shared" ref="G135" si="15">G136+G137</f>
        <v>14561.699999999999</v>
      </c>
      <c r="H135" s="18" t="s">
        <v>358</v>
      </c>
      <c r="I135" s="18" t="s">
        <v>358</v>
      </c>
      <c r="J135" s="18" t="s">
        <v>358</v>
      </c>
      <c r="K135" s="18" t="s">
        <v>358</v>
      </c>
      <c r="L135" s="18" t="s">
        <v>358</v>
      </c>
      <c r="M135" s="12" t="s">
        <v>358</v>
      </c>
      <c r="N135" s="12" t="s">
        <v>358</v>
      </c>
      <c r="O135" s="12" t="s">
        <v>358</v>
      </c>
      <c r="P135" s="12" t="s">
        <v>358</v>
      </c>
      <c r="Q135" s="12" t="s">
        <v>358</v>
      </c>
      <c r="R135" s="226">
        <v>2018</v>
      </c>
      <c r="S135" s="265" t="s">
        <v>196</v>
      </c>
      <c r="T135" s="266" t="s">
        <v>570</v>
      </c>
    </row>
    <row r="136" spans="1:20" s="117" customFormat="1" ht="30.75" customHeight="1" x14ac:dyDescent="0.25">
      <c r="A136" s="244"/>
      <c r="B136" s="355"/>
      <c r="C136" s="18" t="s">
        <v>29</v>
      </c>
      <c r="D136" s="22">
        <f t="shared" si="14"/>
        <v>198.3</v>
      </c>
      <c r="E136" s="18" t="s">
        <v>358</v>
      </c>
      <c r="F136" s="18" t="s">
        <v>358</v>
      </c>
      <c r="G136" s="21">
        <v>198.3</v>
      </c>
      <c r="H136" s="18" t="s">
        <v>358</v>
      </c>
      <c r="I136" s="18" t="s">
        <v>358</v>
      </c>
      <c r="J136" s="18" t="s">
        <v>358</v>
      </c>
      <c r="K136" s="18" t="s">
        <v>358</v>
      </c>
      <c r="L136" s="18" t="s">
        <v>358</v>
      </c>
      <c r="M136" s="12" t="s">
        <v>358</v>
      </c>
      <c r="N136" s="12" t="s">
        <v>358</v>
      </c>
      <c r="O136" s="12" t="s">
        <v>358</v>
      </c>
      <c r="P136" s="12" t="s">
        <v>358</v>
      </c>
      <c r="Q136" s="12" t="s">
        <v>358</v>
      </c>
      <c r="R136" s="227"/>
      <c r="S136" s="265"/>
      <c r="T136" s="267"/>
    </row>
    <row r="137" spans="1:20" s="117" customFormat="1" ht="65.25" customHeight="1" x14ac:dyDescent="0.25">
      <c r="A137" s="245"/>
      <c r="B137" s="356"/>
      <c r="C137" s="18" t="s">
        <v>156</v>
      </c>
      <c r="D137" s="22">
        <f t="shared" si="14"/>
        <v>14363.4</v>
      </c>
      <c r="E137" s="18" t="s">
        <v>358</v>
      </c>
      <c r="F137" s="18" t="s">
        <v>358</v>
      </c>
      <c r="G137" s="18">
        <v>14363.4</v>
      </c>
      <c r="H137" s="18" t="s">
        <v>358</v>
      </c>
      <c r="I137" s="18" t="s">
        <v>358</v>
      </c>
      <c r="J137" s="18" t="s">
        <v>358</v>
      </c>
      <c r="K137" s="18" t="s">
        <v>358</v>
      </c>
      <c r="L137" s="18" t="s">
        <v>358</v>
      </c>
      <c r="M137" s="12" t="s">
        <v>358</v>
      </c>
      <c r="N137" s="12" t="s">
        <v>358</v>
      </c>
      <c r="O137" s="12" t="s">
        <v>358</v>
      </c>
      <c r="P137" s="12" t="s">
        <v>358</v>
      </c>
      <c r="Q137" s="12" t="s">
        <v>358</v>
      </c>
      <c r="R137" s="228"/>
      <c r="S137" s="265"/>
      <c r="T137" s="268"/>
    </row>
    <row r="138" spans="1:20" s="117" customFormat="1" ht="39.75" customHeight="1" x14ac:dyDescent="0.25">
      <c r="A138" s="243" t="s">
        <v>197</v>
      </c>
      <c r="B138" s="249" t="s">
        <v>198</v>
      </c>
      <c r="C138" s="21" t="s">
        <v>154</v>
      </c>
      <c r="D138" s="22">
        <f t="shared" si="14"/>
        <v>46703.799999999996</v>
      </c>
      <c r="E138" s="18" t="s">
        <v>358</v>
      </c>
      <c r="F138" s="18" t="s">
        <v>358</v>
      </c>
      <c r="G138" s="21">
        <f t="shared" ref="G138" si="16">G139+G140</f>
        <v>46703.799999999996</v>
      </c>
      <c r="H138" s="18" t="s">
        <v>358</v>
      </c>
      <c r="I138" s="18" t="s">
        <v>358</v>
      </c>
      <c r="J138" s="18" t="s">
        <v>358</v>
      </c>
      <c r="K138" s="18" t="s">
        <v>358</v>
      </c>
      <c r="L138" s="18" t="s">
        <v>358</v>
      </c>
      <c r="M138" s="12" t="s">
        <v>358</v>
      </c>
      <c r="N138" s="12" t="s">
        <v>358</v>
      </c>
      <c r="O138" s="12" t="s">
        <v>358</v>
      </c>
      <c r="P138" s="12" t="s">
        <v>358</v>
      </c>
      <c r="Q138" s="12" t="s">
        <v>358</v>
      </c>
      <c r="R138" s="226" t="s">
        <v>501</v>
      </c>
      <c r="S138" s="265" t="s">
        <v>196</v>
      </c>
      <c r="T138" s="266" t="s">
        <v>571</v>
      </c>
    </row>
    <row r="139" spans="1:20" s="117" customFormat="1" ht="40.5" customHeight="1" x14ac:dyDescent="0.25">
      <c r="A139" s="244"/>
      <c r="B139" s="250"/>
      <c r="C139" s="18" t="s">
        <v>29</v>
      </c>
      <c r="D139" s="22">
        <f t="shared" si="14"/>
        <v>636.1</v>
      </c>
      <c r="E139" s="18" t="s">
        <v>358</v>
      </c>
      <c r="F139" s="18" t="s">
        <v>358</v>
      </c>
      <c r="G139" s="21">
        <v>636.1</v>
      </c>
      <c r="H139" s="18" t="s">
        <v>358</v>
      </c>
      <c r="I139" s="18" t="s">
        <v>358</v>
      </c>
      <c r="J139" s="18" t="s">
        <v>358</v>
      </c>
      <c r="K139" s="18" t="s">
        <v>358</v>
      </c>
      <c r="L139" s="18" t="s">
        <v>358</v>
      </c>
      <c r="M139" s="12" t="s">
        <v>358</v>
      </c>
      <c r="N139" s="12" t="s">
        <v>358</v>
      </c>
      <c r="O139" s="12" t="s">
        <v>358</v>
      </c>
      <c r="P139" s="12" t="s">
        <v>358</v>
      </c>
      <c r="Q139" s="12" t="s">
        <v>358</v>
      </c>
      <c r="R139" s="227"/>
      <c r="S139" s="265"/>
      <c r="T139" s="267"/>
    </row>
    <row r="140" spans="1:20" s="117" customFormat="1" ht="37.5" customHeight="1" x14ac:dyDescent="0.25">
      <c r="A140" s="245"/>
      <c r="B140" s="251"/>
      <c r="C140" s="18" t="s">
        <v>156</v>
      </c>
      <c r="D140" s="22">
        <f t="shared" si="14"/>
        <v>46067.7</v>
      </c>
      <c r="E140" s="18" t="s">
        <v>358</v>
      </c>
      <c r="F140" s="18" t="s">
        <v>358</v>
      </c>
      <c r="G140" s="18">
        <v>46067.7</v>
      </c>
      <c r="H140" s="18" t="s">
        <v>358</v>
      </c>
      <c r="I140" s="18" t="s">
        <v>358</v>
      </c>
      <c r="J140" s="18" t="s">
        <v>358</v>
      </c>
      <c r="K140" s="18" t="s">
        <v>358</v>
      </c>
      <c r="L140" s="18" t="s">
        <v>358</v>
      </c>
      <c r="M140" s="12" t="s">
        <v>358</v>
      </c>
      <c r="N140" s="12" t="s">
        <v>358</v>
      </c>
      <c r="O140" s="12" t="s">
        <v>358</v>
      </c>
      <c r="P140" s="12" t="s">
        <v>358</v>
      </c>
      <c r="Q140" s="12" t="s">
        <v>358</v>
      </c>
      <c r="R140" s="228"/>
      <c r="S140" s="265"/>
      <c r="T140" s="268"/>
    </row>
    <row r="141" spans="1:20" s="117" customFormat="1" ht="38.25" customHeight="1" x14ac:dyDescent="0.25">
      <c r="A141" s="243" t="s">
        <v>199</v>
      </c>
      <c r="B141" s="249" t="s">
        <v>200</v>
      </c>
      <c r="C141" s="21" t="s">
        <v>154</v>
      </c>
      <c r="D141" s="22">
        <f t="shared" si="14"/>
        <v>15559.9</v>
      </c>
      <c r="E141" s="18" t="s">
        <v>358</v>
      </c>
      <c r="F141" s="18" t="s">
        <v>358</v>
      </c>
      <c r="G141" s="21">
        <f t="shared" ref="G141" si="17">G142+G143</f>
        <v>15559.9</v>
      </c>
      <c r="H141" s="18" t="s">
        <v>358</v>
      </c>
      <c r="I141" s="18" t="s">
        <v>358</v>
      </c>
      <c r="J141" s="18" t="s">
        <v>358</v>
      </c>
      <c r="K141" s="18" t="s">
        <v>358</v>
      </c>
      <c r="L141" s="18" t="s">
        <v>358</v>
      </c>
      <c r="M141" s="12" t="s">
        <v>358</v>
      </c>
      <c r="N141" s="12" t="s">
        <v>358</v>
      </c>
      <c r="O141" s="12" t="s">
        <v>358</v>
      </c>
      <c r="P141" s="12" t="s">
        <v>358</v>
      </c>
      <c r="Q141" s="12" t="s">
        <v>358</v>
      </c>
      <c r="R141" s="226" t="s">
        <v>501</v>
      </c>
      <c r="S141" s="265" t="s">
        <v>196</v>
      </c>
      <c r="T141" s="266" t="s">
        <v>572</v>
      </c>
    </row>
    <row r="142" spans="1:20" s="117" customFormat="1" ht="46.5" customHeight="1" x14ac:dyDescent="0.25">
      <c r="A142" s="244"/>
      <c r="B142" s="250"/>
      <c r="C142" s="18" t="s">
        <v>29</v>
      </c>
      <c r="D142" s="22">
        <f t="shared" si="14"/>
        <v>211.9</v>
      </c>
      <c r="E142" s="18" t="s">
        <v>358</v>
      </c>
      <c r="F142" s="18" t="s">
        <v>358</v>
      </c>
      <c r="G142" s="21">
        <v>211.9</v>
      </c>
      <c r="H142" s="18" t="s">
        <v>358</v>
      </c>
      <c r="I142" s="18" t="s">
        <v>358</v>
      </c>
      <c r="J142" s="18" t="s">
        <v>358</v>
      </c>
      <c r="K142" s="18" t="s">
        <v>358</v>
      </c>
      <c r="L142" s="18" t="s">
        <v>358</v>
      </c>
      <c r="M142" s="12" t="s">
        <v>358</v>
      </c>
      <c r="N142" s="12" t="s">
        <v>358</v>
      </c>
      <c r="O142" s="12" t="s">
        <v>358</v>
      </c>
      <c r="P142" s="12" t="s">
        <v>358</v>
      </c>
      <c r="Q142" s="12" t="s">
        <v>358</v>
      </c>
      <c r="R142" s="227"/>
      <c r="S142" s="265"/>
      <c r="T142" s="267"/>
    </row>
    <row r="143" spans="1:20" s="117" customFormat="1" ht="48" customHeight="1" x14ac:dyDescent="0.25">
      <c r="A143" s="245"/>
      <c r="B143" s="251"/>
      <c r="C143" s="18" t="s">
        <v>156</v>
      </c>
      <c r="D143" s="22">
        <f t="shared" si="14"/>
        <v>15348</v>
      </c>
      <c r="E143" s="18" t="s">
        <v>358</v>
      </c>
      <c r="F143" s="18" t="s">
        <v>358</v>
      </c>
      <c r="G143" s="18">
        <v>15348</v>
      </c>
      <c r="H143" s="18" t="s">
        <v>358</v>
      </c>
      <c r="I143" s="18" t="s">
        <v>358</v>
      </c>
      <c r="J143" s="18" t="s">
        <v>358</v>
      </c>
      <c r="K143" s="18" t="s">
        <v>358</v>
      </c>
      <c r="L143" s="18" t="s">
        <v>358</v>
      </c>
      <c r="M143" s="12" t="s">
        <v>358</v>
      </c>
      <c r="N143" s="12" t="s">
        <v>358</v>
      </c>
      <c r="O143" s="12" t="s">
        <v>358</v>
      </c>
      <c r="P143" s="12" t="s">
        <v>358</v>
      </c>
      <c r="Q143" s="12" t="s">
        <v>358</v>
      </c>
      <c r="R143" s="228"/>
      <c r="S143" s="265"/>
      <c r="T143" s="268"/>
    </row>
    <row r="144" spans="1:20" s="117" customFormat="1" ht="40.5" customHeight="1" x14ac:dyDescent="0.25">
      <c r="A144" s="243" t="s">
        <v>201</v>
      </c>
      <c r="B144" s="249" t="s">
        <v>202</v>
      </c>
      <c r="C144" s="21" t="s">
        <v>154</v>
      </c>
      <c r="D144" s="22">
        <f t="shared" si="14"/>
        <v>24295.800000000003</v>
      </c>
      <c r="E144" s="18" t="s">
        <v>358</v>
      </c>
      <c r="F144" s="18" t="s">
        <v>358</v>
      </c>
      <c r="G144" s="21">
        <f t="shared" ref="G144" si="18">G145+G146</f>
        <v>24295.800000000003</v>
      </c>
      <c r="H144" s="18" t="s">
        <v>358</v>
      </c>
      <c r="I144" s="18" t="s">
        <v>358</v>
      </c>
      <c r="J144" s="18" t="s">
        <v>358</v>
      </c>
      <c r="K144" s="18" t="s">
        <v>358</v>
      </c>
      <c r="L144" s="18" t="s">
        <v>358</v>
      </c>
      <c r="M144" s="12" t="s">
        <v>358</v>
      </c>
      <c r="N144" s="12" t="s">
        <v>358</v>
      </c>
      <c r="O144" s="12" t="s">
        <v>358</v>
      </c>
      <c r="P144" s="12" t="s">
        <v>358</v>
      </c>
      <c r="Q144" s="12" t="s">
        <v>358</v>
      </c>
      <c r="R144" s="226" t="s">
        <v>501</v>
      </c>
      <c r="S144" s="265" t="s">
        <v>196</v>
      </c>
      <c r="T144" s="266" t="s">
        <v>573</v>
      </c>
    </row>
    <row r="145" spans="1:20" s="117" customFormat="1" ht="47.25" customHeight="1" x14ac:dyDescent="0.25">
      <c r="A145" s="244"/>
      <c r="B145" s="250"/>
      <c r="C145" s="18" t="s">
        <v>29</v>
      </c>
      <c r="D145" s="22">
        <f t="shared" si="14"/>
        <v>330.9</v>
      </c>
      <c r="E145" s="18" t="s">
        <v>358</v>
      </c>
      <c r="F145" s="18" t="s">
        <v>358</v>
      </c>
      <c r="G145" s="21">
        <v>330.9</v>
      </c>
      <c r="H145" s="18" t="s">
        <v>358</v>
      </c>
      <c r="I145" s="18" t="s">
        <v>358</v>
      </c>
      <c r="J145" s="18" t="s">
        <v>358</v>
      </c>
      <c r="K145" s="18" t="s">
        <v>358</v>
      </c>
      <c r="L145" s="18" t="s">
        <v>358</v>
      </c>
      <c r="M145" s="12" t="s">
        <v>358</v>
      </c>
      <c r="N145" s="12" t="s">
        <v>358</v>
      </c>
      <c r="O145" s="12" t="s">
        <v>358</v>
      </c>
      <c r="P145" s="12" t="s">
        <v>358</v>
      </c>
      <c r="Q145" s="12" t="s">
        <v>358</v>
      </c>
      <c r="R145" s="227"/>
      <c r="S145" s="265"/>
      <c r="T145" s="267"/>
    </row>
    <row r="146" spans="1:20" s="117" customFormat="1" ht="57.75" customHeight="1" x14ac:dyDescent="0.25">
      <c r="A146" s="245"/>
      <c r="B146" s="251"/>
      <c r="C146" s="18" t="s">
        <v>156</v>
      </c>
      <c r="D146" s="22">
        <f t="shared" si="14"/>
        <v>23964.9</v>
      </c>
      <c r="E146" s="18" t="s">
        <v>358</v>
      </c>
      <c r="F146" s="18" t="s">
        <v>358</v>
      </c>
      <c r="G146" s="18">
        <v>23964.9</v>
      </c>
      <c r="H146" s="18" t="s">
        <v>358</v>
      </c>
      <c r="I146" s="18" t="s">
        <v>358</v>
      </c>
      <c r="J146" s="18" t="s">
        <v>358</v>
      </c>
      <c r="K146" s="18" t="s">
        <v>358</v>
      </c>
      <c r="L146" s="18" t="s">
        <v>358</v>
      </c>
      <c r="M146" s="12" t="s">
        <v>358</v>
      </c>
      <c r="N146" s="12" t="s">
        <v>358</v>
      </c>
      <c r="O146" s="12" t="s">
        <v>358</v>
      </c>
      <c r="P146" s="12" t="s">
        <v>358</v>
      </c>
      <c r="Q146" s="12" t="s">
        <v>358</v>
      </c>
      <c r="R146" s="228"/>
      <c r="S146" s="265"/>
      <c r="T146" s="268"/>
    </row>
    <row r="147" spans="1:20" s="117" customFormat="1" ht="27.75" customHeight="1" x14ac:dyDescent="0.25">
      <c r="A147" s="243" t="s">
        <v>203</v>
      </c>
      <c r="B147" s="249" t="s">
        <v>204</v>
      </c>
      <c r="C147" s="21" t="s">
        <v>154</v>
      </c>
      <c r="D147" s="22">
        <f t="shared" si="14"/>
        <v>10808.4</v>
      </c>
      <c r="E147" s="18" t="s">
        <v>358</v>
      </c>
      <c r="F147" s="18" t="s">
        <v>358</v>
      </c>
      <c r="G147" s="21">
        <f t="shared" ref="G147" si="19">G148+G149</f>
        <v>10808.4</v>
      </c>
      <c r="H147" s="18" t="s">
        <v>358</v>
      </c>
      <c r="I147" s="18" t="s">
        <v>358</v>
      </c>
      <c r="J147" s="18" t="s">
        <v>358</v>
      </c>
      <c r="K147" s="18" t="s">
        <v>358</v>
      </c>
      <c r="L147" s="18" t="s">
        <v>358</v>
      </c>
      <c r="M147" s="12" t="s">
        <v>358</v>
      </c>
      <c r="N147" s="12" t="s">
        <v>358</v>
      </c>
      <c r="O147" s="12" t="s">
        <v>358</v>
      </c>
      <c r="P147" s="12" t="s">
        <v>358</v>
      </c>
      <c r="Q147" s="12" t="s">
        <v>358</v>
      </c>
      <c r="R147" s="226" t="s">
        <v>501</v>
      </c>
      <c r="S147" s="265" t="s">
        <v>196</v>
      </c>
      <c r="T147" s="266" t="s">
        <v>574</v>
      </c>
    </row>
    <row r="148" spans="1:20" s="117" customFormat="1" ht="48" customHeight="1" x14ac:dyDescent="0.25">
      <c r="A148" s="244"/>
      <c r="B148" s="250"/>
      <c r="C148" s="18" t="s">
        <v>29</v>
      </c>
      <c r="D148" s="22">
        <f t="shared" si="14"/>
        <v>146.5</v>
      </c>
      <c r="E148" s="18" t="s">
        <v>358</v>
      </c>
      <c r="F148" s="18" t="s">
        <v>358</v>
      </c>
      <c r="G148" s="21">
        <v>146.5</v>
      </c>
      <c r="H148" s="18" t="s">
        <v>358</v>
      </c>
      <c r="I148" s="18" t="s">
        <v>358</v>
      </c>
      <c r="J148" s="18" t="s">
        <v>358</v>
      </c>
      <c r="K148" s="18" t="s">
        <v>358</v>
      </c>
      <c r="L148" s="18" t="s">
        <v>358</v>
      </c>
      <c r="M148" s="12" t="s">
        <v>358</v>
      </c>
      <c r="N148" s="12" t="s">
        <v>358</v>
      </c>
      <c r="O148" s="12" t="s">
        <v>358</v>
      </c>
      <c r="P148" s="12" t="s">
        <v>358</v>
      </c>
      <c r="Q148" s="12" t="s">
        <v>358</v>
      </c>
      <c r="R148" s="227"/>
      <c r="S148" s="265"/>
      <c r="T148" s="267"/>
    </row>
    <row r="149" spans="1:20" s="117" customFormat="1" ht="53.25" customHeight="1" x14ac:dyDescent="0.25">
      <c r="A149" s="245"/>
      <c r="B149" s="251"/>
      <c r="C149" s="18" t="s">
        <v>156</v>
      </c>
      <c r="D149" s="22">
        <f t="shared" si="14"/>
        <v>10661.9</v>
      </c>
      <c r="E149" s="18" t="s">
        <v>358</v>
      </c>
      <c r="F149" s="18" t="s">
        <v>358</v>
      </c>
      <c r="G149" s="18">
        <v>10661.9</v>
      </c>
      <c r="H149" s="18" t="s">
        <v>358</v>
      </c>
      <c r="I149" s="18" t="s">
        <v>358</v>
      </c>
      <c r="J149" s="18" t="s">
        <v>358</v>
      </c>
      <c r="K149" s="18" t="s">
        <v>358</v>
      </c>
      <c r="L149" s="18" t="s">
        <v>358</v>
      </c>
      <c r="M149" s="12" t="s">
        <v>358</v>
      </c>
      <c r="N149" s="12" t="s">
        <v>358</v>
      </c>
      <c r="O149" s="12" t="s">
        <v>358</v>
      </c>
      <c r="P149" s="12" t="s">
        <v>358</v>
      </c>
      <c r="Q149" s="12" t="s">
        <v>358</v>
      </c>
      <c r="R149" s="228"/>
      <c r="S149" s="265"/>
      <c r="T149" s="268"/>
    </row>
    <row r="150" spans="1:20" s="117" customFormat="1" ht="30.75" customHeight="1" x14ac:dyDescent="0.25">
      <c r="A150" s="243" t="s">
        <v>205</v>
      </c>
      <c r="B150" s="249" t="s">
        <v>206</v>
      </c>
      <c r="C150" s="21" t="s">
        <v>154</v>
      </c>
      <c r="D150" s="22">
        <f t="shared" si="14"/>
        <v>18817.8</v>
      </c>
      <c r="E150" s="18" t="s">
        <v>358</v>
      </c>
      <c r="F150" s="18" t="s">
        <v>358</v>
      </c>
      <c r="G150" s="21">
        <f t="shared" ref="G150" si="20">G151+G152</f>
        <v>18817.8</v>
      </c>
      <c r="H150" s="18" t="s">
        <v>358</v>
      </c>
      <c r="I150" s="18" t="s">
        <v>358</v>
      </c>
      <c r="J150" s="18" t="s">
        <v>358</v>
      </c>
      <c r="K150" s="18" t="s">
        <v>358</v>
      </c>
      <c r="L150" s="18" t="s">
        <v>358</v>
      </c>
      <c r="M150" s="12" t="s">
        <v>358</v>
      </c>
      <c r="N150" s="12" t="s">
        <v>358</v>
      </c>
      <c r="O150" s="12" t="s">
        <v>358</v>
      </c>
      <c r="P150" s="12" t="s">
        <v>358</v>
      </c>
      <c r="Q150" s="12" t="s">
        <v>358</v>
      </c>
      <c r="R150" s="226" t="s">
        <v>501</v>
      </c>
      <c r="S150" s="266" t="s">
        <v>196</v>
      </c>
      <c r="T150" s="266" t="s">
        <v>575</v>
      </c>
    </row>
    <row r="151" spans="1:20" s="117" customFormat="1" ht="41.25" customHeight="1" x14ac:dyDescent="0.25">
      <c r="A151" s="244"/>
      <c r="B151" s="250"/>
      <c r="C151" s="18" t="s">
        <v>29</v>
      </c>
      <c r="D151" s="22">
        <f t="shared" si="14"/>
        <v>256.3</v>
      </c>
      <c r="E151" s="18" t="s">
        <v>358</v>
      </c>
      <c r="F151" s="18" t="s">
        <v>358</v>
      </c>
      <c r="G151" s="21">
        <v>256.3</v>
      </c>
      <c r="H151" s="18" t="s">
        <v>358</v>
      </c>
      <c r="I151" s="18" t="s">
        <v>358</v>
      </c>
      <c r="J151" s="18" t="s">
        <v>358</v>
      </c>
      <c r="K151" s="18" t="s">
        <v>358</v>
      </c>
      <c r="L151" s="18" t="s">
        <v>358</v>
      </c>
      <c r="M151" s="12" t="s">
        <v>358</v>
      </c>
      <c r="N151" s="12" t="s">
        <v>358</v>
      </c>
      <c r="O151" s="12" t="s">
        <v>358</v>
      </c>
      <c r="P151" s="12" t="s">
        <v>358</v>
      </c>
      <c r="Q151" s="12" t="s">
        <v>358</v>
      </c>
      <c r="R151" s="227"/>
      <c r="S151" s="267"/>
      <c r="T151" s="267"/>
    </row>
    <row r="152" spans="1:20" s="117" customFormat="1" ht="54" customHeight="1" x14ac:dyDescent="0.25">
      <c r="A152" s="245"/>
      <c r="B152" s="251"/>
      <c r="C152" s="18" t="s">
        <v>156</v>
      </c>
      <c r="D152" s="22">
        <f t="shared" si="14"/>
        <v>18561.5</v>
      </c>
      <c r="E152" s="18" t="s">
        <v>358</v>
      </c>
      <c r="F152" s="18" t="s">
        <v>358</v>
      </c>
      <c r="G152" s="18">
        <v>18561.5</v>
      </c>
      <c r="H152" s="18" t="s">
        <v>358</v>
      </c>
      <c r="I152" s="18" t="s">
        <v>358</v>
      </c>
      <c r="J152" s="18" t="s">
        <v>358</v>
      </c>
      <c r="K152" s="18" t="s">
        <v>358</v>
      </c>
      <c r="L152" s="18" t="s">
        <v>358</v>
      </c>
      <c r="M152" s="12" t="s">
        <v>358</v>
      </c>
      <c r="N152" s="12" t="s">
        <v>358</v>
      </c>
      <c r="O152" s="12" t="s">
        <v>358</v>
      </c>
      <c r="P152" s="12" t="s">
        <v>358</v>
      </c>
      <c r="Q152" s="12" t="s">
        <v>358</v>
      </c>
      <c r="R152" s="228"/>
      <c r="S152" s="268"/>
      <c r="T152" s="268"/>
    </row>
    <row r="153" spans="1:20" s="117" customFormat="1" ht="36" customHeight="1" x14ac:dyDescent="0.25">
      <c r="A153" s="243" t="s">
        <v>207</v>
      </c>
      <c r="B153" s="249" t="s">
        <v>208</v>
      </c>
      <c r="C153" s="21" t="s">
        <v>154</v>
      </c>
      <c r="D153" s="22">
        <f t="shared" si="14"/>
        <v>76192.2</v>
      </c>
      <c r="E153" s="18" t="s">
        <v>358</v>
      </c>
      <c r="F153" s="18" t="s">
        <v>358</v>
      </c>
      <c r="G153" s="21">
        <f t="shared" ref="G153" si="21">G154+G155</f>
        <v>76192.2</v>
      </c>
      <c r="H153" s="18" t="s">
        <v>358</v>
      </c>
      <c r="I153" s="18" t="s">
        <v>358</v>
      </c>
      <c r="J153" s="18" t="s">
        <v>358</v>
      </c>
      <c r="K153" s="18" t="s">
        <v>358</v>
      </c>
      <c r="L153" s="18" t="s">
        <v>358</v>
      </c>
      <c r="M153" s="12" t="s">
        <v>358</v>
      </c>
      <c r="N153" s="12" t="s">
        <v>358</v>
      </c>
      <c r="O153" s="12" t="s">
        <v>358</v>
      </c>
      <c r="P153" s="12" t="s">
        <v>358</v>
      </c>
      <c r="Q153" s="12" t="s">
        <v>358</v>
      </c>
      <c r="R153" s="226" t="s">
        <v>501</v>
      </c>
      <c r="S153" s="266" t="s">
        <v>196</v>
      </c>
      <c r="T153" s="266" t="s">
        <v>576</v>
      </c>
    </row>
    <row r="154" spans="1:20" s="117" customFormat="1" ht="46.5" customHeight="1" x14ac:dyDescent="0.25">
      <c r="A154" s="244"/>
      <c r="B154" s="250"/>
      <c r="C154" s="18" t="s">
        <v>29</v>
      </c>
      <c r="D154" s="22">
        <f t="shared" si="14"/>
        <v>1032.5</v>
      </c>
      <c r="E154" s="18" t="s">
        <v>358</v>
      </c>
      <c r="F154" s="18" t="s">
        <v>358</v>
      </c>
      <c r="G154" s="18">
        <v>1032.5</v>
      </c>
      <c r="H154" s="18" t="s">
        <v>358</v>
      </c>
      <c r="I154" s="18" t="s">
        <v>358</v>
      </c>
      <c r="J154" s="18" t="s">
        <v>358</v>
      </c>
      <c r="K154" s="18" t="s">
        <v>358</v>
      </c>
      <c r="L154" s="18" t="s">
        <v>358</v>
      </c>
      <c r="M154" s="12" t="s">
        <v>358</v>
      </c>
      <c r="N154" s="12" t="s">
        <v>358</v>
      </c>
      <c r="O154" s="12" t="s">
        <v>358</v>
      </c>
      <c r="P154" s="12" t="s">
        <v>358</v>
      </c>
      <c r="Q154" s="12" t="s">
        <v>358</v>
      </c>
      <c r="R154" s="227"/>
      <c r="S154" s="267"/>
      <c r="T154" s="267"/>
    </row>
    <row r="155" spans="1:20" s="117" customFormat="1" ht="40.5" customHeight="1" x14ac:dyDescent="0.25">
      <c r="A155" s="245"/>
      <c r="B155" s="251"/>
      <c r="C155" s="18" t="s">
        <v>156</v>
      </c>
      <c r="D155" s="22">
        <f t="shared" si="14"/>
        <v>75159.7</v>
      </c>
      <c r="E155" s="18" t="s">
        <v>358</v>
      </c>
      <c r="F155" s="18" t="s">
        <v>358</v>
      </c>
      <c r="G155" s="18">
        <v>75159.7</v>
      </c>
      <c r="H155" s="18" t="s">
        <v>358</v>
      </c>
      <c r="I155" s="18" t="s">
        <v>358</v>
      </c>
      <c r="J155" s="18" t="s">
        <v>358</v>
      </c>
      <c r="K155" s="18" t="s">
        <v>358</v>
      </c>
      <c r="L155" s="18" t="s">
        <v>358</v>
      </c>
      <c r="M155" s="12" t="s">
        <v>358</v>
      </c>
      <c r="N155" s="12" t="s">
        <v>358</v>
      </c>
      <c r="O155" s="12" t="s">
        <v>358</v>
      </c>
      <c r="P155" s="12" t="s">
        <v>358</v>
      </c>
      <c r="Q155" s="12" t="s">
        <v>358</v>
      </c>
      <c r="R155" s="228"/>
      <c r="S155" s="268"/>
      <c r="T155" s="268"/>
    </row>
    <row r="156" spans="1:20" s="117" customFormat="1" ht="35.25" customHeight="1" x14ac:dyDescent="0.25">
      <c r="A156" s="243" t="s">
        <v>209</v>
      </c>
      <c r="B156" s="249" t="s">
        <v>210</v>
      </c>
      <c r="C156" s="21" t="s">
        <v>154</v>
      </c>
      <c r="D156" s="22">
        <f t="shared" si="14"/>
        <v>14412.4</v>
      </c>
      <c r="E156" s="18" t="s">
        <v>358</v>
      </c>
      <c r="F156" s="18" t="s">
        <v>358</v>
      </c>
      <c r="G156" s="21">
        <f t="shared" ref="G156" si="22">G157+G158</f>
        <v>14412.4</v>
      </c>
      <c r="H156" s="18" t="s">
        <v>358</v>
      </c>
      <c r="I156" s="18" t="s">
        <v>358</v>
      </c>
      <c r="J156" s="18" t="s">
        <v>358</v>
      </c>
      <c r="K156" s="18" t="s">
        <v>358</v>
      </c>
      <c r="L156" s="18" t="s">
        <v>358</v>
      </c>
      <c r="M156" s="12" t="s">
        <v>358</v>
      </c>
      <c r="N156" s="12" t="s">
        <v>358</v>
      </c>
      <c r="O156" s="12" t="s">
        <v>358</v>
      </c>
      <c r="P156" s="12" t="s">
        <v>358</v>
      </c>
      <c r="Q156" s="12" t="s">
        <v>358</v>
      </c>
      <c r="R156" s="226" t="s">
        <v>501</v>
      </c>
      <c r="S156" s="265" t="s">
        <v>196</v>
      </c>
      <c r="T156" s="266" t="s">
        <v>577</v>
      </c>
    </row>
    <row r="157" spans="1:20" ht="57.75" customHeight="1" x14ac:dyDescent="0.25">
      <c r="A157" s="244"/>
      <c r="B157" s="250"/>
      <c r="C157" s="18" t="s">
        <v>29</v>
      </c>
      <c r="D157" s="22">
        <f t="shared" si="14"/>
        <v>195.3</v>
      </c>
      <c r="E157" s="18" t="s">
        <v>358</v>
      </c>
      <c r="F157" s="18" t="s">
        <v>358</v>
      </c>
      <c r="G157" s="18">
        <v>195.3</v>
      </c>
      <c r="H157" s="18" t="s">
        <v>358</v>
      </c>
      <c r="I157" s="18" t="s">
        <v>358</v>
      </c>
      <c r="J157" s="18" t="s">
        <v>358</v>
      </c>
      <c r="K157" s="18" t="s">
        <v>358</v>
      </c>
      <c r="L157" s="18" t="s">
        <v>358</v>
      </c>
      <c r="M157" s="12" t="s">
        <v>358</v>
      </c>
      <c r="N157" s="12" t="s">
        <v>358</v>
      </c>
      <c r="O157" s="12" t="s">
        <v>358</v>
      </c>
      <c r="P157" s="12" t="s">
        <v>358</v>
      </c>
      <c r="Q157" s="12" t="s">
        <v>358</v>
      </c>
      <c r="R157" s="227"/>
      <c r="S157" s="265"/>
      <c r="T157" s="267"/>
    </row>
    <row r="158" spans="1:20" ht="36.75" customHeight="1" x14ac:dyDescent="0.25">
      <c r="A158" s="245"/>
      <c r="B158" s="251"/>
      <c r="C158" s="18" t="s">
        <v>156</v>
      </c>
      <c r="D158" s="22">
        <f t="shared" si="14"/>
        <v>14217.1</v>
      </c>
      <c r="E158" s="18" t="s">
        <v>358</v>
      </c>
      <c r="F158" s="18" t="s">
        <v>358</v>
      </c>
      <c r="G158" s="18">
        <v>14217.1</v>
      </c>
      <c r="H158" s="18" t="s">
        <v>358</v>
      </c>
      <c r="I158" s="18" t="s">
        <v>358</v>
      </c>
      <c r="J158" s="18" t="s">
        <v>358</v>
      </c>
      <c r="K158" s="18" t="s">
        <v>358</v>
      </c>
      <c r="L158" s="18" t="s">
        <v>358</v>
      </c>
      <c r="M158" s="12" t="s">
        <v>358</v>
      </c>
      <c r="N158" s="12" t="s">
        <v>358</v>
      </c>
      <c r="O158" s="12" t="s">
        <v>358</v>
      </c>
      <c r="P158" s="12" t="s">
        <v>358</v>
      </c>
      <c r="Q158" s="12" t="s">
        <v>358</v>
      </c>
      <c r="R158" s="228"/>
      <c r="S158" s="265"/>
      <c r="T158" s="268"/>
    </row>
    <row r="159" spans="1:20" ht="45" customHeight="1" x14ac:dyDescent="0.25">
      <c r="A159" s="243" t="s">
        <v>211</v>
      </c>
      <c r="B159" s="249" t="s">
        <v>212</v>
      </c>
      <c r="C159" s="21" t="s">
        <v>154</v>
      </c>
      <c r="D159" s="22">
        <f t="shared" si="14"/>
        <v>20168.5</v>
      </c>
      <c r="E159" s="18" t="s">
        <v>358</v>
      </c>
      <c r="F159" s="18" t="s">
        <v>358</v>
      </c>
      <c r="G159" s="21">
        <f t="shared" ref="G159" si="23">G160+G161</f>
        <v>20168.5</v>
      </c>
      <c r="H159" s="18" t="s">
        <v>358</v>
      </c>
      <c r="I159" s="18" t="s">
        <v>358</v>
      </c>
      <c r="J159" s="18" t="s">
        <v>358</v>
      </c>
      <c r="K159" s="18" t="s">
        <v>358</v>
      </c>
      <c r="L159" s="18" t="s">
        <v>358</v>
      </c>
      <c r="M159" s="12" t="s">
        <v>358</v>
      </c>
      <c r="N159" s="12" t="s">
        <v>358</v>
      </c>
      <c r="O159" s="12" t="s">
        <v>358</v>
      </c>
      <c r="P159" s="12" t="s">
        <v>358</v>
      </c>
      <c r="Q159" s="12" t="s">
        <v>358</v>
      </c>
      <c r="R159" s="226" t="s">
        <v>501</v>
      </c>
      <c r="S159" s="265" t="s">
        <v>196</v>
      </c>
      <c r="T159" s="266" t="s">
        <v>578</v>
      </c>
    </row>
    <row r="160" spans="1:20" ht="54.75" customHeight="1" x14ac:dyDescent="0.25">
      <c r="A160" s="244"/>
      <c r="B160" s="250"/>
      <c r="C160" s="18" t="s">
        <v>29</v>
      </c>
      <c r="D160" s="22">
        <f t="shared" si="14"/>
        <v>289.2</v>
      </c>
      <c r="E160" s="18" t="s">
        <v>358</v>
      </c>
      <c r="F160" s="18" t="s">
        <v>358</v>
      </c>
      <c r="G160" s="21">
        <v>289.2</v>
      </c>
      <c r="H160" s="18" t="s">
        <v>358</v>
      </c>
      <c r="I160" s="18" t="s">
        <v>358</v>
      </c>
      <c r="J160" s="18" t="s">
        <v>358</v>
      </c>
      <c r="K160" s="18" t="s">
        <v>358</v>
      </c>
      <c r="L160" s="18" t="s">
        <v>358</v>
      </c>
      <c r="M160" s="12" t="s">
        <v>358</v>
      </c>
      <c r="N160" s="12" t="s">
        <v>358</v>
      </c>
      <c r="O160" s="12" t="s">
        <v>358</v>
      </c>
      <c r="P160" s="12" t="s">
        <v>358</v>
      </c>
      <c r="Q160" s="12" t="s">
        <v>358</v>
      </c>
      <c r="R160" s="227"/>
      <c r="S160" s="265"/>
      <c r="T160" s="267"/>
    </row>
    <row r="161" spans="1:20" ht="27.75" customHeight="1" x14ac:dyDescent="0.25">
      <c r="A161" s="245"/>
      <c r="B161" s="251"/>
      <c r="C161" s="18" t="s">
        <v>156</v>
      </c>
      <c r="D161" s="22">
        <f t="shared" si="14"/>
        <v>19879.3</v>
      </c>
      <c r="E161" s="18" t="s">
        <v>358</v>
      </c>
      <c r="F161" s="18" t="s">
        <v>358</v>
      </c>
      <c r="G161" s="18">
        <v>19879.3</v>
      </c>
      <c r="H161" s="18" t="s">
        <v>358</v>
      </c>
      <c r="I161" s="18" t="s">
        <v>358</v>
      </c>
      <c r="J161" s="18" t="s">
        <v>358</v>
      </c>
      <c r="K161" s="18" t="s">
        <v>358</v>
      </c>
      <c r="L161" s="18" t="s">
        <v>358</v>
      </c>
      <c r="M161" s="12" t="s">
        <v>358</v>
      </c>
      <c r="N161" s="12" t="s">
        <v>358</v>
      </c>
      <c r="O161" s="12" t="s">
        <v>358</v>
      </c>
      <c r="P161" s="12" t="s">
        <v>358</v>
      </c>
      <c r="Q161" s="12" t="s">
        <v>358</v>
      </c>
      <c r="R161" s="228"/>
      <c r="S161" s="265"/>
      <c r="T161" s="268"/>
    </row>
    <row r="162" spans="1:20" ht="42.75" customHeight="1" x14ac:dyDescent="0.25">
      <c r="A162" s="243" t="s">
        <v>213</v>
      </c>
      <c r="B162" s="249" t="s">
        <v>214</v>
      </c>
      <c r="C162" s="21" t="s">
        <v>154</v>
      </c>
      <c r="D162" s="22">
        <f t="shared" si="14"/>
        <v>2235.2000000000003</v>
      </c>
      <c r="E162" s="18" t="s">
        <v>358</v>
      </c>
      <c r="F162" s="18" t="s">
        <v>358</v>
      </c>
      <c r="G162" s="21">
        <f t="shared" ref="G162" si="24">G163+G164</f>
        <v>2235.2000000000003</v>
      </c>
      <c r="H162" s="18" t="s">
        <v>358</v>
      </c>
      <c r="I162" s="18" t="s">
        <v>358</v>
      </c>
      <c r="J162" s="18" t="s">
        <v>358</v>
      </c>
      <c r="K162" s="18" t="s">
        <v>358</v>
      </c>
      <c r="L162" s="18" t="s">
        <v>358</v>
      </c>
      <c r="M162" s="12" t="s">
        <v>358</v>
      </c>
      <c r="N162" s="12" t="s">
        <v>358</v>
      </c>
      <c r="O162" s="12" t="s">
        <v>358</v>
      </c>
      <c r="P162" s="12" t="s">
        <v>358</v>
      </c>
      <c r="Q162" s="12" t="s">
        <v>358</v>
      </c>
      <c r="R162" s="226" t="s">
        <v>501</v>
      </c>
      <c r="S162" s="265" t="s">
        <v>196</v>
      </c>
      <c r="T162" s="266" t="s">
        <v>579</v>
      </c>
    </row>
    <row r="163" spans="1:20" ht="36" customHeight="1" x14ac:dyDescent="0.25">
      <c r="A163" s="244"/>
      <c r="B163" s="250"/>
      <c r="C163" s="18" t="s">
        <v>29</v>
      </c>
      <c r="D163" s="22">
        <f t="shared" si="14"/>
        <v>458.8</v>
      </c>
      <c r="E163" s="18" t="s">
        <v>358</v>
      </c>
      <c r="F163" s="18" t="s">
        <v>358</v>
      </c>
      <c r="G163" s="21">
        <v>458.8</v>
      </c>
      <c r="H163" s="18" t="s">
        <v>358</v>
      </c>
      <c r="I163" s="18" t="s">
        <v>358</v>
      </c>
      <c r="J163" s="18" t="s">
        <v>358</v>
      </c>
      <c r="K163" s="18" t="s">
        <v>358</v>
      </c>
      <c r="L163" s="18" t="s">
        <v>358</v>
      </c>
      <c r="M163" s="12" t="s">
        <v>358</v>
      </c>
      <c r="N163" s="12" t="s">
        <v>358</v>
      </c>
      <c r="O163" s="12" t="s">
        <v>358</v>
      </c>
      <c r="P163" s="12" t="s">
        <v>358</v>
      </c>
      <c r="Q163" s="12" t="s">
        <v>358</v>
      </c>
      <c r="R163" s="227"/>
      <c r="S163" s="265"/>
      <c r="T163" s="267"/>
    </row>
    <row r="164" spans="1:20" ht="35.25" customHeight="1" x14ac:dyDescent="0.25">
      <c r="A164" s="245"/>
      <c r="B164" s="251"/>
      <c r="C164" s="18" t="s">
        <v>156</v>
      </c>
      <c r="D164" s="22">
        <f t="shared" si="14"/>
        <v>1776.4</v>
      </c>
      <c r="E164" s="18" t="s">
        <v>358</v>
      </c>
      <c r="F164" s="18" t="s">
        <v>358</v>
      </c>
      <c r="G164" s="21">
        <v>1776.4</v>
      </c>
      <c r="H164" s="18" t="s">
        <v>358</v>
      </c>
      <c r="I164" s="18" t="s">
        <v>358</v>
      </c>
      <c r="J164" s="18" t="s">
        <v>358</v>
      </c>
      <c r="K164" s="18" t="s">
        <v>358</v>
      </c>
      <c r="L164" s="18" t="s">
        <v>358</v>
      </c>
      <c r="M164" s="12" t="s">
        <v>358</v>
      </c>
      <c r="N164" s="12" t="s">
        <v>358</v>
      </c>
      <c r="O164" s="12" t="s">
        <v>358</v>
      </c>
      <c r="P164" s="12" t="s">
        <v>358</v>
      </c>
      <c r="Q164" s="12" t="s">
        <v>358</v>
      </c>
      <c r="R164" s="228"/>
      <c r="S164" s="265"/>
      <c r="T164" s="268"/>
    </row>
    <row r="165" spans="1:20" ht="20.25" customHeight="1" x14ac:dyDescent="0.25">
      <c r="A165" s="243" t="s">
        <v>215</v>
      </c>
      <c r="B165" s="246" t="s">
        <v>626</v>
      </c>
      <c r="C165" s="21" t="s">
        <v>154</v>
      </c>
      <c r="D165" s="22">
        <f>H165+I165+J165+K165+L165+M165</f>
        <v>5288234.8214299995</v>
      </c>
      <c r="E165" s="22" t="s">
        <v>358</v>
      </c>
      <c r="F165" s="22" t="s">
        <v>358</v>
      </c>
      <c r="G165" s="22" t="s">
        <v>358</v>
      </c>
      <c r="H165" s="24">
        <f>H166+H167+H168</f>
        <v>969000</v>
      </c>
      <c r="I165" s="24">
        <f>I166+I167+I168</f>
        <v>886468.44987999997</v>
      </c>
      <c r="J165" s="24">
        <f>J166+J167+J168</f>
        <v>935842.5</v>
      </c>
      <c r="K165" s="24">
        <f>K167+K168</f>
        <v>1032459.5</v>
      </c>
      <c r="L165" s="24">
        <f>L167+L168+L169</f>
        <v>1032258.1</v>
      </c>
      <c r="M165" s="24">
        <f>M167+M168</f>
        <v>432206.27155</v>
      </c>
      <c r="N165" s="24">
        <v>0</v>
      </c>
      <c r="O165" s="24">
        <v>0</v>
      </c>
      <c r="P165" s="24">
        <v>0</v>
      </c>
      <c r="Q165" s="24">
        <v>0</v>
      </c>
      <c r="R165" s="232" t="s">
        <v>472</v>
      </c>
      <c r="S165" s="266" t="s">
        <v>400</v>
      </c>
      <c r="T165" s="235" t="s">
        <v>690</v>
      </c>
    </row>
    <row r="166" spans="1:20" ht="30" customHeight="1" x14ac:dyDescent="0.25">
      <c r="A166" s="244"/>
      <c r="B166" s="247"/>
      <c r="C166" s="18" t="s">
        <v>167</v>
      </c>
      <c r="D166" s="22">
        <f>H166+I166+J166</f>
        <v>1803905.90127</v>
      </c>
      <c r="E166" s="18" t="s">
        <v>358</v>
      </c>
      <c r="F166" s="18" t="s">
        <v>358</v>
      </c>
      <c r="G166" s="18" t="s">
        <v>358</v>
      </c>
      <c r="H166" s="21">
        <v>720000</v>
      </c>
      <c r="I166" s="21">
        <v>723905.90127000003</v>
      </c>
      <c r="J166" s="21">
        <v>360000</v>
      </c>
      <c r="K166" s="21"/>
      <c r="L166" s="17" t="s">
        <v>362</v>
      </c>
      <c r="M166" s="11"/>
      <c r="N166" s="11"/>
      <c r="O166" s="11"/>
      <c r="P166" s="11"/>
      <c r="Q166" s="11"/>
      <c r="R166" s="233"/>
      <c r="S166" s="267"/>
      <c r="T166" s="236"/>
    </row>
    <row r="167" spans="1:20" s="78" customFormat="1" ht="36" customHeight="1" x14ac:dyDescent="0.25">
      <c r="A167" s="244"/>
      <c r="B167" s="247"/>
      <c r="C167" s="18" t="s">
        <v>156</v>
      </c>
      <c r="D167" s="22">
        <f>H167+I167+J167+K167+L167+M167</f>
        <v>3241492.8833300001</v>
      </c>
      <c r="E167" s="18" t="s">
        <v>358</v>
      </c>
      <c r="F167" s="18" t="s">
        <v>358</v>
      </c>
      <c r="G167" s="18" t="s">
        <v>358</v>
      </c>
      <c r="H167" s="21">
        <v>240000</v>
      </c>
      <c r="I167" s="21">
        <v>149359.11262999999</v>
      </c>
      <c r="J167" s="21">
        <v>531034.1</v>
      </c>
      <c r="K167" s="21">
        <v>960000</v>
      </c>
      <c r="L167" s="21">
        <v>960000</v>
      </c>
      <c r="M167" s="30">
        <v>401099.67070000002</v>
      </c>
      <c r="N167" s="11"/>
      <c r="O167" s="11"/>
      <c r="P167" s="11"/>
      <c r="Q167" s="11"/>
      <c r="R167" s="233"/>
      <c r="S167" s="267"/>
      <c r="T167" s="236"/>
    </row>
    <row r="168" spans="1:20" s="78" customFormat="1" ht="42" customHeight="1" x14ac:dyDescent="0.25">
      <c r="A168" s="244"/>
      <c r="B168" s="247"/>
      <c r="C168" s="18" t="s">
        <v>29</v>
      </c>
      <c r="D168" s="22">
        <f>H168+I168+J168+K168+L168+M168</f>
        <v>242836.03683</v>
      </c>
      <c r="E168" s="18" t="s">
        <v>358</v>
      </c>
      <c r="F168" s="18" t="s">
        <v>358</v>
      </c>
      <c r="G168" s="18" t="s">
        <v>358</v>
      </c>
      <c r="H168" s="21">
        <v>9000</v>
      </c>
      <c r="I168" s="21">
        <v>13203.43598</v>
      </c>
      <c r="J168" s="21">
        <v>44808.4</v>
      </c>
      <c r="K168" s="21">
        <v>72459.5</v>
      </c>
      <c r="L168" s="30">
        <v>72258.100000000006</v>
      </c>
      <c r="M168" s="30">
        <v>31106.600849999999</v>
      </c>
      <c r="N168" s="11"/>
      <c r="O168" s="11"/>
      <c r="P168" s="11"/>
      <c r="Q168" s="11"/>
      <c r="R168" s="233"/>
      <c r="S168" s="267"/>
      <c r="T168" s="236"/>
    </row>
    <row r="169" spans="1:20" s="78" customFormat="1" ht="81" customHeight="1" x14ac:dyDescent="0.25">
      <c r="A169" s="244"/>
      <c r="B169" s="247"/>
      <c r="C169" s="20" t="s">
        <v>229</v>
      </c>
      <c r="D169" s="22">
        <f>L169+M169</f>
        <v>0</v>
      </c>
      <c r="E169" s="18" t="s">
        <v>358</v>
      </c>
      <c r="F169" s="18" t="s">
        <v>358</v>
      </c>
      <c r="G169" s="18" t="s">
        <v>358</v>
      </c>
      <c r="H169" s="19" t="s">
        <v>362</v>
      </c>
      <c r="I169" s="19" t="s">
        <v>362</v>
      </c>
      <c r="J169" s="19" t="s">
        <v>362</v>
      </c>
      <c r="K169" s="19" t="s">
        <v>362</v>
      </c>
      <c r="L169" s="124"/>
      <c r="M169" s="41"/>
      <c r="N169" s="13"/>
      <c r="O169" s="13"/>
      <c r="P169" s="13"/>
      <c r="Q169" s="13"/>
      <c r="R169" s="234"/>
      <c r="S169" s="268"/>
      <c r="T169" s="236"/>
    </row>
    <row r="170" spans="1:20" s="78" customFormat="1" ht="25.5" customHeight="1" x14ac:dyDescent="0.25">
      <c r="A170" s="244"/>
      <c r="B170" s="247"/>
      <c r="C170" s="21" t="s">
        <v>154</v>
      </c>
      <c r="D170" s="22">
        <f>D171+D172+D173</f>
        <v>673600.02980000002</v>
      </c>
      <c r="E170" s="22" t="s">
        <v>358</v>
      </c>
      <c r="F170" s="22" t="s">
        <v>358</v>
      </c>
      <c r="G170" s="22" t="s">
        <v>358</v>
      </c>
      <c r="H170" s="22" t="s">
        <v>358</v>
      </c>
      <c r="I170" s="22" t="s">
        <v>358</v>
      </c>
      <c r="J170" s="22" t="s">
        <v>358</v>
      </c>
      <c r="K170" s="22" t="s">
        <v>358</v>
      </c>
      <c r="L170" s="22" t="s">
        <v>358</v>
      </c>
      <c r="M170" s="24">
        <f>M171+M172+M173</f>
        <v>673600.02980000002</v>
      </c>
      <c r="N170" s="25">
        <f t="shared" ref="N170:Q170" si="25">N171+N172+N173</f>
        <v>0</v>
      </c>
      <c r="O170" s="25">
        <f t="shared" si="25"/>
        <v>0</v>
      </c>
      <c r="P170" s="25">
        <f t="shared" si="25"/>
        <v>0</v>
      </c>
      <c r="Q170" s="25">
        <f t="shared" si="25"/>
        <v>0</v>
      </c>
      <c r="R170" s="226">
        <v>2024</v>
      </c>
      <c r="S170" s="235" t="s">
        <v>504</v>
      </c>
      <c r="T170" s="236"/>
    </row>
    <row r="171" spans="1:20" s="78" customFormat="1" ht="34.5" customHeight="1" x14ac:dyDescent="0.25">
      <c r="A171" s="244"/>
      <c r="B171" s="247"/>
      <c r="C171" s="18" t="s">
        <v>167</v>
      </c>
      <c r="D171" s="22">
        <f>M171</f>
        <v>0</v>
      </c>
      <c r="E171" s="18"/>
      <c r="F171" s="18"/>
      <c r="G171" s="18"/>
      <c r="H171" s="19"/>
      <c r="I171" s="19"/>
      <c r="J171" s="19"/>
      <c r="K171" s="19"/>
      <c r="L171" s="124"/>
      <c r="M171" s="21">
        <v>0</v>
      </c>
      <c r="N171" s="13"/>
      <c r="O171" s="13"/>
      <c r="P171" s="13"/>
      <c r="Q171" s="13"/>
      <c r="R171" s="227"/>
      <c r="S171" s="236"/>
      <c r="T171" s="236"/>
    </row>
    <row r="172" spans="1:20" s="78" customFormat="1" ht="27.75" customHeight="1" x14ac:dyDescent="0.25">
      <c r="A172" s="244"/>
      <c r="B172" s="247"/>
      <c r="C172" s="18" t="s">
        <v>156</v>
      </c>
      <c r="D172" s="22">
        <f>M172</f>
        <v>620847.31429999997</v>
      </c>
      <c r="E172" s="18"/>
      <c r="F172" s="18"/>
      <c r="G172" s="18"/>
      <c r="H172" s="19"/>
      <c r="I172" s="19"/>
      <c r="J172" s="19"/>
      <c r="K172" s="19"/>
      <c r="L172" s="124"/>
      <c r="M172" s="21">
        <v>620847.31429999997</v>
      </c>
      <c r="N172" s="13"/>
      <c r="O172" s="13"/>
      <c r="P172" s="13"/>
      <c r="Q172" s="13"/>
      <c r="R172" s="227"/>
      <c r="S172" s="236"/>
      <c r="T172" s="236"/>
    </row>
    <row r="173" spans="1:20" s="78" customFormat="1" ht="31.5" customHeight="1" x14ac:dyDescent="0.25">
      <c r="A173" s="245"/>
      <c r="B173" s="248"/>
      <c r="C173" s="18" t="s">
        <v>29</v>
      </c>
      <c r="D173" s="22">
        <f>M173</f>
        <v>52752.715499999998</v>
      </c>
      <c r="E173" s="18"/>
      <c r="F173" s="18"/>
      <c r="G173" s="18"/>
      <c r="H173" s="19"/>
      <c r="I173" s="19"/>
      <c r="J173" s="19"/>
      <c r="K173" s="19"/>
      <c r="L173" s="124"/>
      <c r="M173" s="21">
        <f>46730.44306+6022.27244</f>
        <v>52752.715499999998</v>
      </c>
      <c r="N173" s="21"/>
      <c r="O173" s="21"/>
      <c r="P173" s="21"/>
      <c r="Q173" s="21"/>
      <c r="R173" s="228"/>
      <c r="S173" s="237"/>
      <c r="T173" s="237"/>
    </row>
    <row r="174" spans="1:20" s="78" customFormat="1" ht="157.5" customHeight="1" x14ac:dyDescent="0.25">
      <c r="A174" s="243" t="s">
        <v>216</v>
      </c>
      <c r="B174" s="246" t="s">
        <v>622</v>
      </c>
      <c r="C174" s="18" t="s">
        <v>29</v>
      </c>
      <c r="D174" s="22">
        <f>H174+I174+K174</f>
        <v>4013.5</v>
      </c>
      <c r="E174" s="18" t="s">
        <v>358</v>
      </c>
      <c r="F174" s="18" t="s">
        <v>358</v>
      </c>
      <c r="G174" s="18" t="s">
        <v>358</v>
      </c>
      <c r="H174" s="21">
        <v>1700</v>
      </c>
      <c r="I174" s="21">
        <v>806.8</v>
      </c>
      <c r="J174" s="18" t="s">
        <v>358</v>
      </c>
      <c r="K174" s="30">
        <v>1506.7</v>
      </c>
      <c r="L174" s="18" t="s">
        <v>358</v>
      </c>
      <c r="M174" s="12" t="s">
        <v>358</v>
      </c>
      <c r="N174" s="12" t="s">
        <v>358</v>
      </c>
      <c r="O174" s="12" t="s">
        <v>358</v>
      </c>
      <c r="P174" s="12" t="s">
        <v>358</v>
      </c>
      <c r="Q174" s="12"/>
      <c r="R174" s="84" t="s">
        <v>506</v>
      </c>
      <c r="S174" s="87" t="s">
        <v>172</v>
      </c>
      <c r="T174" s="87" t="s">
        <v>217</v>
      </c>
    </row>
    <row r="175" spans="1:20" s="78" customFormat="1" ht="24.75" customHeight="1" x14ac:dyDescent="0.25">
      <c r="A175" s="244"/>
      <c r="B175" s="247"/>
      <c r="C175" s="18" t="s">
        <v>524</v>
      </c>
      <c r="D175" s="22"/>
      <c r="E175" s="18"/>
      <c r="F175" s="18"/>
      <c r="G175" s="18"/>
      <c r="H175" s="125"/>
      <c r="I175" s="21"/>
      <c r="J175" s="18"/>
      <c r="K175" s="30"/>
      <c r="L175" s="18"/>
      <c r="M175" s="24">
        <f>M176+M177</f>
        <v>29346.525140000002</v>
      </c>
      <c r="N175" s="24">
        <f t="shared" ref="N175:Q175" si="26">N176+N177</f>
        <v>30834.008000000002</v>
      </c>
      <c r="O175" s="9">
        <f t="shared" si="26"/>
        <v>0</v>
      </c>
      <c r="P175" s="9">
        <f t="shared" si="26"/>
        <v>0</v>
      </c>
      <c r="Q175" s="9">
        <f t="shared" si="26"/>
        <v>0</v>
      </c>
      <c r="R175" s="232" t="s">
        <v>423</v>
      </c>
      <c r="S175" s="235" t="s">
        <v>42</v>
      </c>
      <c r="T175" s="235" t="s">
        <v>628</v>
      </c>
    </row>
    <row r="176" spans="1:20" s="78" customFormat="1" ht="33.75" customHeight="1" x14ac:dyDescent="0.25">
      <c r="A176" s="244"/>
      <c r="B176" s="247"/>
      <c r="C176" s="18" t="s">
        <v>29</v>
      </c>
      <c r="D176" s="22"/>
      <c r="E176" s="18"/>
      <c r="F176" s="18"/>
      <c r="G176" s="18"/>
      <c r="H176" s="125"/>
      <c r="I176" s="21"/>
      <c r="J176" s="18"/>
      <c r="K176" s="30"/>
      <c r="L176" s="18"/>
      <c r="M176" s="21">
        <v>29346.525140000002</v>
      </c>
      <c r="N176" s="21">
        <v>1541.7</v>
      </c>
      <c r="O176" s="12"/>
      <c r="P176" s="12"/>
      <c r="Q176" s="12"/>
      <c r="R176" s="233"/>
      <c r="S176" s="236"/>
      <c r="T176" s="236"/>
    </row>
    <row r="177" spans="1:20" s="78" customFormat="1" ht="37.5" customHeight="1" x14ac:dyDescent="0.25">
      <c r="A177" s="245"/>
      <c r="B177" s="248"/>
      <c r="C177" s="18" t="s">
        <v>156</v>
      </c>
      <c r="D177" s="22"/>
      <c r="E177" s="18"/>
      <c r="F177" s="18"/>
      <c r="G177" s="18"/>
      <c r="H177" s="125"/>
      <c r="I177" s="21"/>
      <c r="J177" s="18"/>
      <c r="K177" s="30"/>
      <c r="L177" s="18"/>
      <c r="M177" s="21"/>
      <c r="N177" s="21">
        <v>29292.308000000001</v>
      </c>
      <c r="O177" s="12"/>
      <c r="P177" s="12"/>
      <c r="Q177" s="12"/>
      <c r="R177" s="234"/>
      <c r="S177" s="237"/>
      <c r="T177" s="237"/>
    </row>
    <row r="178" spans="1:20" s="78" customFormat="1" ht="63.75" customHeight="1" x14ac:dyDescent="0.25">
      <c r="A178" s="126" t="s">
        <v>218</v>
      </c>
      <c r="B178" s="127" t="s">
        <v>219</v>
      </c>
      <c r="C178" s="53" t="s">
        <v>29</v>
      </c>
      <c r="D178" s="22">
        <f>H178</f>
        <v>1460</v>
      </c>
      <c r="E178" s="18" t="s">
        <v>358</v>
      </c>
      <c r="F178" s="18" t="s">
        <v>358</v>
      </c>
      <c r="G178" s="18" t="s">
        <v>358</v>
      </c>
      <c r="H178" s="125">
        <v>1460</v>
      </c>
      <c r="I178" s="18" t="s">
        <v>358</v>
      </c>
      <c r="J178" s="18" t="s">
        <v>358</v>
      </c>
      <c r="K178" s="18" t="s">
        <v>358</v>
      </c>
      <c r="L178" s="18" t="s">
        <v>358</v>
      </c>
      <c r="M178" s="12" t="s">
        <v>358</v>
      </c>
      <c r="N178" s="12" t="s">
        <v>358</v>
      </c>
      <c r="O178" s="12" t="s">
        <v>358</v>
      </c>
      <c r="P178" s="12" t="s">
        <v>358</v>
      </c>
      <c r="Q178" s="12"/>
      <c r="R178" s="112">
        <v>2019</v>
      </c>
      <c r="S178" s="47" t="s">
        <v>220</v>
      </c>
      <c r="T178" s="47" t="s">
        <v>221</v>
      </c>
    </row>
    <row r="179" spans="1:20" s="78" customFormat="1" ht="73.5" customHeight="1" x14ac:dyDescent="0.25">
      <c r="A179" s="66" t="s">
        <v>222</v>
      </c>
      <c r="B179" s="120" t="s">
        <v>223</v>
      </c>
      <c r="C179" s="18" t="s">
        <v>29</v>
      </c>
      <c r="D179" s="22" t="s">
        <v>362</v>
      </c>
      <c r="E179" s="18" t="s">
        <v>358</v>
      </c>
      <c r="F179" s="18" t="s">
        <v>358</v>
      </c>
      <c r="G179" s="18" t="s">
        <v>358</v>
      </c>
      <c r="H179" s="18" t="s">
        <v>358</v>
      </c>
      <c r="I179" s="18" t="s">
        <v>358</v>
      </c>
      <c r="J179" s="19" t="s">
        <v>362</v>
      </c>
      <c r="K179" s="19" t="s">
        <v>358</v>
      </c>
      <c r="L179" s="18" t="s">
        <v>358</v>
      </c>
      <c r="M179" s="12" t="s">
        <v>358</v>
      </c>
      <c r="N179" s="12" t="s">
        <v>358</v>
      </c>
      <c r="O179" s="12" t="s">
        <v>358</v>
      </c>
      <c r="P179" s="12" t="s">
        <v>358</v>
      </c>
      <c r="Q179" s="12"/>
      <c r="R179" s="112">
        <v>2021</v>
      </c>
      <c r="S179" s="87" t="s">
        <v>182</v>
      </c>
      <c r="T179" s="87" t="s">
        <v>224</v>
      </c>
    </row>
    <row r="180" spans="1:20" s="78" customFormat="1" ht="89.25" customHeight="1" x14ac:dyDescent="0.25">
      <c r="A180" s="66" t="s">
        <v>225</v>
      </c>
      <c r="B180" s="128" t="s">
        <v>226</v>
      </c>
      <c r="C180" s="18" t="s">
        <v>29</v>
      </c>
      <c r="D180" s="22">
        <f>J180</f>
        <v>724.7</v>
      </c>
      <c r="E180" s="18" t="s">
        <v>358</v>
      </c>
      <c r="F180" s="18" t="s">
        <v>358</v>
      </c>
      <c r="G180" s="18" t="s">
        <v>358</v>
      </c>
      <c r="H180" s="18" t="s">
        <v>358</v>
      </c>
      <c r="I180" s="18" t="s">
        <v>358</v>
      </c>
      <c r="J180" s="30">
        <v>724.7</v>
      </c>
      <c r="K180" s="18" t="s">
        <v>358</v>
      </c>
      <c r="L180" s="18" t="s">
        <v>358</v>
      </c>
      <c r="M180" s="12" t="s">
        <v>358</v>
      </c>
      <c r="N180" s="12" t="s">
        <v>358</v>
      </c>
      <c r="O180" s="12" t="s">
        <v>358</v>
      </c>
      <c r="P180" s="12" t="s">
        <v>358</v>
      </c>
      <c r="Q180" s="12"/>
      <c r="R180" s="112" t="s">
        <v>457</v>
      </c>
      <c r="S180" s="94" t="s">
        <v>182</v>
      </c>
      <c r="T180" s="94" t="s">
        <v>580</v>
      </c>
    </row>
    <row r="181" spans="1:20" s="78" customFormat="1" ht="76.5" customHeight="1" x14ac:dyDescent="0.25">
      <c r="A181" s="48" t="s">
        <v>227</v>
      </c>
      <c r="B181" s="129" t="s">
        <v>228</v>
      </c>
      <c r="C181" s="17" t="s">
        <v>229</v>
      </c>
      <c r="D181" s="22" t="s">
        <v>362</v>
      </c>
      <c r="E181" s="18" t="s">
        <v>358</v>
      </c>
      <c r="F181" s="18" t="s">
        <v>358</v>
      </c>
      <c r="G181" s="18" t="s">
        <v>358</v>
      </c>
      <c r="H181" s="18" t="s">
        <v>358</v>
      </c>
      <c r="I181" s="18" t="s">
        <v>358</v>
      </c>
      <c r="J181" s="19" t="s">
        <v>362</v>
      </c>
      <c r="K181" s="18" t="s">
        <v>358</v>
      </c>
      <c r="L181" s="18" t="s">
        <v>358</v>
      </c>
      <c r="M181" s="12" t="s">
        <v>358</v>
      </c>
      <c r="N181" s="12" t="s">
        <v>358</v>
      </c>
      <c r="O181" s="12" t="s">
        <v>358</v>
      </c>
      <c r="P181" s="12" t="s">
        <v>358</v>
      </c>
      <c r="Q181" s="12"/>
      <c r="R181" s="112">
        <v>2021</v>
      </c>
      <c r="S181" s="94" t="s">
        <v>182</v>
      </c>
      <c r="T181" s="87" t="s">
        <v>581</v>
      </c>
    </row>
    <row r="182" spans="1:20" s="78" customFormat="1" ht="84" customHeight="1" x14ac:dyDescent="0.25">
      <c r="A182" s="130" t="s">
        <v>230</v>
      </c>
      <c r="B182" s="129" t="s">
        <v>231</v>
      </c>
      <c r="C182" s="17" t="s">
        <v>232</v>
      </c>
      <c r="D182" s="22">
        <f>I182</f>
        <v>1815.5</v>
      </c>
      <c r="E182" s="18" t="s">
        <v>358</v>
      </c>
      <c r="F182" s="18" t="s">
        <v>358</v>
      </c>
      <c r="G182" s="18" t="s">
        <v>358</v>
      </c>
      <c r="H182" s="18" t="s">
        <v>358</v>
      </c>
      <c r="I182" s="17">
        <v>1815.5</v>
      </c>
      <c r="J182" s="18" t="s">
        <v>358</v>
      </c>
      <c r="K182" s="18" t="s">
        <v>358</v>
      </c>
      <c r="L182" s="18" t="s">
        <v>358</v>
      </c>
      <c r="M182" s="12" t="s">
        <v>358</v>
      </c>
      <c r="N182" s="12" t="s">
        <v>358</v>
      </c>
      <c r="O182" s="12" t="s">
        <v>358</v>
      </c>
      <c r="P182" s="12" t="s">
        <v>358</v>
      </c>
      <c r="Q182" s="12"/>
      <c r="R182" s="112" t="s">
        <v>477</v>
      </c>
      <c r="S182" s="94" t="s">
        <v>182</v>
      </c>
      <c r="T182" s="87" t="s">
        <v>582</v>
      </c>
    </row>
    <row r="183" spans="1:20" s="78" customFormat="1" ht="63.75" customHeight="1" x14ac:dyDescent="0.25">
      <c r="A183" s="130" t="s">
        <v>233</v>
      </c>
      <c r="B183" s="120" t="s">
        <v>516</v>
      </c>
      <c r="C183" s="17" t="s">
        <v>232</v>
      </c>
      <c r="D183" s="22">
        <f>J183+K183+L183</f>
        <v>4814.6000000000004</v>
      </c>
      <c r="E183" s="18" t="s">
        <v>358</v>
      </c>
      <c r="F183" s="18" t="s">
        <v>358</v>
      </c>
      <c r="G183" s="18" t="s">
        <v>358</v>
      </c>
      <c r="H183" s="18" t="s">
        <v>358</v>
      </c>
      <c r="I183" s="18" t="s">
        <v>358</v>
      </c>
      <c r="J183" s="17">
        <v>1000</v>
      </c>
      <c r="K183" s="17">
        <v>1907.3</v>
      </c>
      <c r="L183" s="17">
        <v>1907.3</v>
      </c>
      <c r="M183" s="12" t="s">
        <v>358</v>
      </c>
      <c r="N183" s="12" t="s">
        <v>358</v>
      </c>
      <c r="O183" s="12" t="s">
        <v>358</v>
      </c>
      <c r="P183" s="12" t="s">
        <v>358</v>
      </c>
      <c r="Q183" s="12"/>
      <c r="R183" s="34" t="s">
        <v>584</v>
      </c>
      <c r="S183" s="94" t="s">
        <v>182</v>
      </c>
      <c r="T183" s="87" t="s">
        <v>585</v>
      </c>
    </row>
    <row r="184" spans="1:20" s="78" customFormat="1" ht="78.75" customHeight="1" x14ac:dyDescent="0.25">
      <c r="A184" s="48" t="s">
        <v>234</v>
      </c>
      <c r="B184" s="129" t="s">
        <v>235</v>
      </c>
      <c r="C184" s="17" t="s">
        <v>232</v>
      </c>
      <c r="D184" s="22">
        <f>I184</f>
        <v>4784.5805099999998</v>
      </c>
      <c r="E184" s="18" t="s">
        <v>358</v>
      </c>
      <c r="F184" s="18" t="s">
        <v>358</v>
      </c>
      <c r="G184" s="18" t="s">
        <v>358</v>
      </c>
      <c r="H184" s="18" t="s">
        <v>358</v>
      </c>
      <c r="I184" s="17">
        <f>4002.62232+781.95819</f>
        <v>4784.5805099999998</v>
      </c>
      <c r="J184" s="19" t="s">
        <v>362</v>
      </c>
      <c r="K184" s="18" t="s">
        <v>358</v>
      </c>
      <c r="L184" s="18" t="s">
        <v>358</v>
      </c>
      <c r="M184" s="12" t="s">
        <v>358</v>
      </c>
      <c r="N184" s="12" t="s">
        <v>358</v>
      </c>
      <c r="O184" s="12" t="s">
        <v>358</v>
      </c>
      <c r="P184" s="12" t="s">
        <v>358</v>
      </c>
      <c r="Q184" s="12"/>
      <c r="R184" s="34" t="s">
        <v>469</v>
      </c>
      <c r="S184" s="94" t="s">
        <v>236</v>
      </c>
      <c r="T184" s="87" t="s">
        <v>583</v>
      </c>
    </row>
    <row r="185" spans="1:20" s="78" customFormat="1" ht="63" customHeight="1" x14ac:dyDescent="0.25">
      <c r="A185" s="224" t="s">
        <v>237</v>
      </c>
      <c r="B185" s="255" t="s">
        <v>646</v>
      </c>
      <c r="C185" s="224" t="s">
        <v>66</v>
      </c>
      <c r="D185" s="22">
        <f>I185+J185+K185+L185+M185+N185+O185</f>
        <v>7524.6401500000002</v>
      </c>
      <c r="E185" s="18" t="s">
        <v>358</v>
      </c>
      <c r="F185" s="18" t="s">
        <v>358</v>
      </c>
      <c r="G185" s="18" t="s">
        <v>358</v>
      </c>
      <c r="H185" s="18" t="s">
        <v>358</v>
      </c>
      <c r="I185" s="17">
        <v>3194.6401500000002</v>
      </c>
      <c r="J185" s="17">
        <v>1491.8</v>
      </c>
      <c r="K185" s="17">
        <v>1316.7</v>
      </c>
      <c r="L185" s="17">
        <v>1521.5</v>
      </c>
      <c r="M185" s="16">
        <v>0</v>
      </c>
      <c r="N185" s="16"/>
      <c r="O185" s="16"/>
      <c r="P185" s="58"/>
      <c r="Q185" s="16"/>
      <c r="R185" s="131" t="s">
        <v>441</v>
      </c>
      <c r="S185" s="132" t="s">
        <v>412</v>
      </c>
      <c r="T185" s="252" t="s">
        <v>691</v>
      </c>
    </row>
    <row r="186" spans="1:20" s="78" customFormat="1" ht="73.5" customHeight="1" x14ac:dyDescent="0.25">
      <c r="A186" s="258"/>
      <c r="B186" s="257"/>
      <c r="C186" s="258"/>
      <c r="D186" s="22">
        <f>I186+J186+K186+L186+M186+N186+O186+P186</f>
        <v>8992.22451</v>
      </c>
      <c r="E186" s="18"/>
      <c r="F186" s="18"/>
      <c r="G186" s="18"/>
      <c r="H186" s="18"/>
      <c r="I186" s="17"/>
      <c r="J186" s="17"/>
      <c r="K186" s="17"/>
      <c r="L186" s="17"/>
      <c r="M186" s="17">
        <f>4373.68311+2390.24</f>
        <v>6763.9231099999997</v>
      </c>
      <c r="N186" s="17">
        <v>2228.3013999999998</v>
      </c>
      <c r="O186" s="17"/>
      <c r="P186" s="17"/>
      <c r="Q186" s="17"/>
      <c r="R186" s="131" t="s">
        <v>505</v>
      </c>
      <c r="S186" s="132" t="s">
        <v>434</v>
      </c>
      <c r="T186" s="254"/>
    </row>
    <row r="187" spans="1:20" s="78" customFormat="1" ht="165" customHeight="1" x14ac:dyDescent="0.25">
      <c r="A187" s="225"/>
      <c r="B187" s="200" t="s">
        <v>637</v>
      </c>
      <c r="C187" s="225"/>
      <c r="D187" s="22">
        <f>I187+J187+K187+L187+M187+N187+O187+P187</f>
        <v>2955.8</v>
      </c>
      <c r="E187" s="18"/>
      <c r="F187" s="18"/>
      <c r="G187" s="18"/>
      <c r="H187" s="18"/>
      <c r="I187" s="17"/>
      <c r="J187" s="17"/>
      <c r="K187" s="17"/>
      <c r="L187" s="17"/>
      <c r="M187" s="17"/>
      <c r="N187" s="17"/>
      <c r="O187" s="17">
        <v>2955.8</v>
      </c>
      <c r="P187" s="17"/>
      <c r="Q187" s="17"/>
      <c r="R187" s="130">
        <v>2026</v>
      </c>
      <c r="S187" s="132" t="s">
        <v>434</v>
      </c>
      <c r="T187" s="132" t="s">
        <v>654</v>
      </c>
    </row>
    <row r="188" spans="1:20" s="78" customFormat="1" ht="27.75" customHeight="1" x14ac:dyDescent="0.25">
      <c r="A188" s="352" t="s">
        <v>238</v>
      </c>
      <c r="B188" s="249" t="s">
        <v>239</v>
      </c>
      <c r="C188" s="17" t="s">
        <v>154</v>
      </c>
      <c r="D188" s="22">
        <f>I188+J188+K188+L188</f>
        <v>242527.791</v>
      </c>
      <c r="E188" s="22" t="s">
        <v>358</v>
      </c>
      <c r="F188" s="22" t="s">
        <v>358</v>
      </c>
      <c r="G188" s="22" t="s">
        <v>358</v>
      </c>
      <c r="H188" s="22" t="s">
        <v>358</v>
      </c>
      <c r="I188" s="28">
        <f t="shared" ref="I188" si="27">I189+I190</f>
        <v>49706.091</v>
      </c>
      <c r="J188" s="28">
        <f>J190</f>
        <v>11549.1</v>
      </c>
      <c r="K188" s="22">
        <f>K189+K190</f>
        <v>101597.6</v>
      </c>
      <c r="L188" s="22">
        <f>L189+L190</f>
        <v>79675</v>
      </c>
      <c r="M188" s="9" t="s">
        <v>358</v>
      </c>
      <c r="N188" s="9">
        <v>0</v>
      </c>
      <c r="O188" s="9">
        <v>0</v>
      </c>
      <c r="P188" s="9">
        <v>0</v>
      </c>
      <c r="Q188" s="9">
        <v>0</v>
      </c>
      <c r="R188" s="358" t="s">
        <v>522</v>
      </c>
      <c r="S188" s="269" t="s">
        <v>236</v>
      </c>
      <c r="T188" s="235" t="s">
        <v>648</v>
      </c>
    </row>
    <row r="189" spans="1:20" s="78" customFormat="1" ht="30.75" customHeight="1" x14ac:dyDescent="0.25">
      <c r="A189" s="353"/>
      <c r="B189" s="250"/>
      <c r="C189" s="17" t="s">
        <v>156</v>
      </c>
      <c r="D189" s="22">
        <f>I189+K189+L189</f>
        <v>154427.29999999999</v>
      </c>
      <c r="E189" s="18" t="s">
        <v>358</v>
      </c>
      <c r="F189" s="18" t="s">
        <v>358</v>
      </c>
      <c r="G189" s="18" t="s">
        <v>358</v>
      </c>
      <c r="H189" s="18" t="s">
        <v>358</v>
      </c>
      <c r="I189" s="17">
        <v>45729.599999999999</v>
      </c>
      <c r="J189" s="19" t="s">
        <v>362</v>
      </c>
      <c r="K189" s="18">
        <v>60000</v>
      </c>
      <c r="L189" s="18">
        <v>48697.7</v>
      </c>
      <c r="M189" s="12" t="s">
        <v>358</v>
      </c>
      <c r="N189" s="12"/>
      <c r="O189" s="12"/>
      <c r="P189" s="12"/>
      <c r="Q189" s="12"/>
      <c r="R189" s="358"/>
      <c r="S189" s="269"/>
      <c r="T189" s="236"/>
    </row>
    <row r="190" spans="1:20" s="78" customFormat="1" ht="33.75" customHeight="1" x14ac:dyDescent="0.25">
      <c r="A190" s="353"/>
      <c r="B190" s="250"/>
      <c r="C190" s="17" t="s">
        <v>66</v>
      </c>
      <c r="D190" s="22">
        <f>I190+J190+K190+L190</f>
        <v>88100.490999999995</v>
      </c>
      <c r="E190" s="18" t="s">
        <v>358</v>
      </c>
      <c r="F190" s="18" t="s">
        <v>358</v>
      </c>
      <c r="G190" s="18" t="s">
        <v>358</v>
      </c>
      <c r="H190" s="18" t="s">
        <v>358</v>
      </c>
      <c r="I190" s="17">
        <v>3976.491</v>
      </c>
      <c r="J190" s="17">
        <v>11549.1</v>
      </c>
      <c r="K190" s="18">
        <v>41597.599999999999</v>
      </c>
      <c r="L190" s="18">
        <v>30977.3</v>
      </c>
      <c r="M190" s="12" t="s">
        <v>358</v>
      </c>
      <c r="N190" s="12"/>
      <c r="O190" s="12"/>
      <c r="P190" s="12"/>
      <c r="Q190" s="12"/>
      <c r="R190" s="358"/>
      <c r="S190" s="269"/>
      <c r="T190" s="236"/>
    </row>
    <row r="191" spans="1:20" s="78" customFormat="1" ht="33.75" customHeight="1" x14ac:dyDescent="0.25">
      <c r="A191" s="353"/>
      <c r="B191" s="250"/>
      <c r="C191" s="17" t="s">
        <v>154</v>
      </c>
      <c r="D191" s="22">
        <f>M191+N191+O191</f>
        <v>63444.665999999997</v>
      </c>
      <c r="E191" s="22" t="s">
        <v>358</v>
      </c>
      <c r="F191" s="22" t="s">
        <v>358</v>
      </c>
      <c r="G191" s="22" t="s">
        <v>358</v>
      </c>
      <c r="H191" s="22" t="s">
        <v>358</v>
      </c>
      <c r="I191" s="22" t="s">
        <v>358</v>
      </c>
      <c r="J191" s="22" t="s">
        <v>358</v>
      </c>
      <c r="K191" s="22" t="s">
        <v>358</v>
      </c>
      <c r="L191" s="22" t="s">
        <v>358</v>
      </c>
      <c r="M191" s="22">
        <f>M192+M193</f>
        <v>0</v>
      </c>
      <c r="N191" s="22">
        <f t="shared" ref="N191:Q191" si="28">N192+N193</f>
        <v>63444.665999999997</v>
      </c>
      <c r="O191" s="22">
        <f t="shared" si="28"/>
        <v>0</v>
      </c>
      <c r="P191" s="22">
        <f t="shared" si="28"/>
        <v>0</v>
      </c>
      <c r="Q191" s="22">
        <f t="shared" si="28"/>
        <v>0</v>
      </c>
      <c r="R191" s="240" t="s">
        <v>647</v>
      </c>
      <c r="S191" s="269" t="s">
        <v>440</v>
      </c>
      <c r="T191" s="236"/>
    </row>
    <row r="192" spans="1:20" s="78" customFormat="1" ht="33.75" customHeight="1" x14ac:dyDescent="0.25">
      <c r="A192" s="353"/>
      <c r="B192" s="250"/>
      <c r="C192" s="17" t="s">
        <v>156</v>
      </c>
      <c r="D192" s="22">
        <f t="shared" ref="D192:D193" si="29">M192+N192+O192</f>
        <v>60272.466</v>
      </c>
      <c r="E192" s="18"/>
      <c r="F192" s="18"/>
      <c r="G192" s="18"/>
      <c r="H192" s="18"/>
      <c r="I192" s="119"/>
      <c r="J192" s="119"/>
      <c r="K192" s="53"/>
      <c r="L192" s="18"/>
      <c r="M192" s="12"/>
      <c r="N192" s="18">
        <v>60272.466</v>
      </c>
      <c r="O192" s="12"/>
      <c r="P192" s="12"/>
      <c r="Q192" s="12"/>
      <c r="R192" s="287"/>
      <c r="S192" s="269"/>
      <c r="T192" s="236"/>
    </row>
    <row r="193" spans="1:20" s="78" customFormat="1" ht="33.75" customHeight="1" x14ac:dyDescent="0.25">
      <c r="A193" s="353"/>
      <c r="B193" s="251"/>
      <c r="C193" s="17" t="s">
        <v>66</v>
      </c>
      <c r="D193" s="22">
        <f t="shared" si="29"/>
        <v>3172.2</v>
      </c>
      <c r="E193" s="18"/>
      <c r="F193" s="18"/>
      <c r="G193" s="18"/>
      <c r="H193" s="18"/>
      <c r="I193" s="119"/>
      <c r="J193" s="119"/>
      <c r="K193" s="53"/>
      <c r="L193" s="18"/>
      <c r="M193" s="12"/>
      <c r="N193" s="18">
        <v>3172.2</v>
      </c>
      <c r="O193" s="12"/>
      <c r="P193" s="12"/>
      <c r="Q193" s="12"/>
      <c r="R193" s="241"/>
      <c r="S193" s="269"/>
      <c r="T193" s="237"/>
    </row>
    <row r="194" spans="1:20" s="78" customFormat="1" ht="33.75" customHeight="1" x14ac:dyDescent="0.25">
      <c r="A194" s="362" t="s">
        <v>240</v>
      </c>
      <c r="B194" s="249" t="s">
        <v>586</v>
      </c>
      <c r="C194" s="17" t="s">
        <v>154</v>
      </c>
      <c r="D194" s="22">
        <f>I194+J194+K194+L194</f>
        <v>15352.8</v>
      </c>
      <c r="E194" s="22">
        <v>0</v>
      </c>
      <c r="F194" s="22">
        <v>0</v>
      </c>
      <c r="G194" s="22">
        <v>0</v>
      </c>
      <c r="H194" s="22">
        <v>0</v>
      </c>
      <c r="I194" s="133">
        <f>I196</f>
        <v>751.7</v>
      </c>
      <c r="J194" s="133">
        <f t="shared" ref="J194:K194" si="30">J196</f>
        <v>1315.6</v>
      </c>
      <c r="K194" s="133">
        <f t="shared" si="30"/>
        <v>1315.6</v>
      </c>
      <c r="L194" s="22">
        <f>L195+L196</f>
        <v>11969.9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240" t="s">
        <v>522</v>
      </c>
      <c r="S194" s="278" t="s">
        <v>182</v>
      </c>
      <c r="T194" s="235" t="s">
        <v>402</v>
      </c>
    </row>
    <row r="195" spans="1:20" s="78" customFormat="1" ht="33.75" customHeight="1" x14ac:dyDescent="0.25">
      <c r="A195" s="362"/>
      <c r="B195" s="250"/>
      <c r="C195" s="17" t="s">
        <v>156</v>
      </c>
      <c r="D195" s="18">
        <f>L195</f>
        <v>11132</v>
      </c>
      <c r="E195" s="18"/>
      <c r="F195" s="18"/>
      <c r="G195" s="18"/>
      <c r="H195" s="18"/>
      <c r="I195" s="119"/>
      <c r="J195" s="119"/>
      <c r="K195" s="18"/>
      <c r="L195" s="18">
        <v>11132</v>
      </c>
      <c r="M195" s="12"/>
      <c r="N195" s="12"/>
      <c r="O195" s="12"/>
      <c r="P195" s="12"/>
      <c r="Q195" s="12"/>
      <c r="R195" s="287"/>
      <c r="S195" s="279"/>
      <c r="T195" s="236"/>
    </row>
    <row r="196" spans="1:20" s="78" customFormat="1" ht="46.5" customHeight="1" x14ac:dyDescent="0.25">
      <c r="A196" s="362"/>
      <c r="B196" s="251"/>
      <c r="C196" s="119" t="s">
        <v>66</v>
      </c>
      <c r="D196" s="18">
        <f>J196+I196+K196+L196</f>
        <v>4220.8</v>
      </c>
      <c r="E196" s="18" t="s">
        <v>358</v>
      </c>
      <c r="F196" s="18" t="s">
        <v>358</v>
      </c>
      <c r="G196" s="18" t="s">
        <v>358</v>
      </c>
      <c r="H196" s="18" t="s">
        <v>358</v>
      </c>
      <c r="I196" s="53">
        <v>751.7</v>
      </c>
      <c r="J196" s="53">
        <v>1315.6</v>
      </c>
      <c r="K196" s="18">
        <v>1315.6</v>
      </c>
      <c r="L196" s="134">
        <v>837.9</v>
      </c>
      <c r="M196" s="12"/>
      <c r="N196" s="12"/>
      <c r="O196" s="12"/>
      <c r="P196" s="12"/>
      <c r="Q196" s="12"/>
      <c r="R196" s="241"/>
      <c r="S196" s="280"/>
      <c r="T196" s="237"/>
    </row>
    <row r="197" spans="1:20" s="78" customFormat="1" ht="27.75" customHeight="1" x14ac:dyDescent="0.25">
      <c r="A197" s="224" t="s">
        <v>241</v>
      </c>
      <c r="B197" s="255" t="s">
        <v>587</v>
      </c>
      <c r="C197" s="17" t="s">
        <v>154</v>
      </c>
      <c r="D197" s="22">
        <f>J197</f>
        <v>6581.7</v>
      </c>
      <c r="E197" s="22" t="s">
        <v>358</v>
      </c>
      <c r="F197" s="22" t="s">
        <v>358</v>
      </c>
      <c r="G197" s="22" t="s">
        <v>358</v>
      </c>
      <c r="H197" s="22" t="s">
        <v>358</v>
      </c>
      <c r="I197" s="22" t="s">
        <v>358</v>
      </c>
      <c r="J197" s="28">
        <f t="shared" ref="J197" si="31">J198+J199</f>
        <v>6581.7</v>
      </c>
      <c r="K197" s="22" t="s">
        <v>358</v>
      </c>
      <c r="L197" s="22" t="s">
        <v>358</v>
      </c>
      <c r="M197" s="9" t="s">
        <v>358</v>
      </c>
      <c r="N197" s="9" t="s">
        <v>358</v>
      </c>
      <c r="O197" s="9" t="s">
        <v>358</v>
      </c>
      <c r="P197" s="9" t="s">
        <v>358</v>
      </c>
      <c r="Q197" s="9"/>
      <c r="R197" s="275">
        <v>2021</v>
      </c>
      <c r="S197" s="278" t="s">
        <v>182</v>
      </c>
      <c r="T197" s="266" t="s">
        <v>588</v>
      </c>
    </row>
    <row r="198" spans="1:20" s="78" customFormat="1" ht="30.75" customHeight="1" x14ac:dyDescent="0.25">
      <c r="A198" s="258"/>
      <c r="B198" s="256"/>
      <c r="C198" s="17" t="s">
        <v>156</v>
      </c>
      <c r="D198" s="18">
        <f>J198</f>
        <v>6121</v>
      </c>
      <c r="E198" s="18" t="s">
        <v>358</v>
      </c>
      <c r="F198" s="18" t="s">
        <v>358</v>
      </c>
      <c r="G198" s="18" t="s">
        <v>358</v>
      </c>
      <c r="H198" s="18" t="s">
        <v>358</v>
      </c>
      <c r="I198" s="18" t="s">
        <v>358</v>
      </c>
      <c r="J198" s="17">
        <v>6121</v>
      </c>
      <c r="K198" s="18" t="s">
        <v>358</v>
      </c>
      <c r="L198" s="18" t="s">
        <v>358</v>
      </c>
      <c r="M198" s="12" t="s">
        <v>358</v>
      </c>
      <c r="N198" s="12" t="s">
        <v>358</v>
      </c>
      <c r="O198" s="12" t="s">
        <v>358</v>
      </c>
      <c r="P198" s="12"/>
      <c r="Q198" s="12"/>
      <c r="R198" s="276"/>
      <c r="S198" s="279"/>
      <c r="T198" s="267"/>
    </row>
    <row r="199" spans="1:20" s="78" customFormat="1" ht="50.25" customHeight="1" x14ac:dyDescent="0.25">
      <c r="A199" s="225"/>
      <c r="B199" s="257"/>
      <c r="C199" s="17" t="s">
        <v>66</v>
      </c>
      <c r="D199" s="18">
        <f>J199</f>
        <v>460.7</v>
      </c>
      <c r="E199" s="18" t="s">
        <v>358</v>
      </c>
      <c r="F199" s="18" t="s">
        <v>358</v>
      </c>
      <c r="G199" s="18" t="s">
        <v>358</v>
      </c>
      <c r="H199" s="18" t="s">
        <v>358</v>
      </c>
      <c r="I199" s="18" t="s">
        <v>358</v>
      </c>
      <c r="J199" s="17">
        <v>460.7</v>
      </c>
      <c r="K199" s="18" t="s">
        <v>358</v>
      </c>
      <c r="L199" s="18" t="s">
        <v>358</v>
      </c>
      <c r="M199" s="12" t="s">
        <v>358</v>
      </c>
      <c r="N199" s="12" t="s">
        <v>358</v>
      </c>
      <c r="O199" s="12" t="s">
        <v>358</v>
      </c>
      <c r="P199" s="12"/>
      <c r="Q199" s="12"/>
      <c r="R199" s="277"/>
      <c r="S199" s="280"/>
      <c r="T199" s="268"/>
    </row>
    <row r="200" spans="1:20" s="78" customFormat="1" ht="30" customHeight="1" x14ac:dyDescent="0.25">
      <c r="A200" s="243" t="s">
        <v>242</v>
      </c>
      <c r="B200" s="249" t="s">
        <v>243</v>
      </c>
      <c r="C200" s="17" t="s">
        <v>154</v>
      </c>
      <c r="D200" s="22">
        <f>I200+J200+K200</f>
        <v>1363486.38014</v>
      </c>
      <c r="E200" s="18" t="s">
        <v>358</v>
      </c>
      <c r="F200" s="18" t="s">
        <v>358</v>
      </c>
      <c r="G200" s="18" t="s">
        <v>358</v>
      </c>
      <c r="H200" s="18" t="s">
        <v>358</v>
      </c>
      <c r="I200" s="42">
        <f t="shared" ref="I200:J200" si="32">I201+I202</f>
        <v>292774.38014000008</v>
      </c>
      <c r="J200" s="42">
        <f t="shared" si="32"/>
        <v>427885.7</v>
      </c>
      <c r="K200" s="42">
        <f>K202</f>
        <v>642826.30000000005</v>
      </c>
      <c r="L200" s="42" t="s">
        <v>358</v>
      </c>
      <c r="M200" s="26" t="s">
        <v>358</v>
      </c>
      <c r="N200" s="26" t="s">
        <v>358</v>
      </c>
      <c r="O200" s="26" t="s">
        <v>358</v>
      </c>
      <c r="P200" s="26"/>
      <c r="Q200" s="26"/>
      <c r="R200" s="232" t="s">
        <v>589</v>
      </c>
      <c r="S200" s="278" t="s">
        <v>236</v>
      </c>
      <c r="T200" s="266" t="s">
        <v>590</v>
      </c>
    </row>
    <row r="201" spans="1:20" s="78" customFormat="1" ht="31.5" customHeight="1" x14ac:dyDescent="0.25">
      <c r="A201" s="244"/>
      <c r="B201" s="250"/>
      <c r="C201" s="18" t="s">
        <v>156</v>
      </c>
      <c r="D201" s="18">
        <f>I201+J201+K201</f>
        <v>67538.195399999997</v>
      </c>
      <c r="E201" s="18" t="s">
        <v>358</v>
      </c>
      <c r="F201" s="18" t="s">
        <v>358</v>
      </c>
      <c r="G201" s="18" t="s">
        <v>358</v>
      </c>
      <c r="H201" s="18" t="s">
        <v>358</v>
      </c>
      <c r="I201" s="42">
        <v>21859.195400000001</v>
      </c>
      <c r="J201" s="42">
        <v>45679</v>
      </c>
      <c r="K201" s="19">
        <v>0</v>
      </c>
      <c r="L201" s="17" t="s">
        <v>358</v>
      </c>
      <c r="M201" s="11" t="s">
        <v>358</v>
      </c>
      <c r="N201" s="11" t="s">
        <v>358</v>
      </c>
      <c r="O201" s="11" t="s">
        <v>358</v>
      </c>
      <c r="P201" s="11"/>
      <c r="Q201" s="11"/>
      <c r="R201" s="233"/>
      <c r="S201" s="279"/>
      <c r="T201" s="267"/>
    </row>
    <row r="202" spans="1:20" s="78" customFormat="1" ht="42" customHeight="1" x14ac:dyDescent="0.25">
      <c r="A202" s="244"/>
      <c r="B202" s="251"/>
      <c r="C202" s="18" t="s">
        <v>29</v>
      </c>
      <c r="D202" s="18">
        <f>I202+J202+K202</f>
        <v>1295948.1847400002</v>
      </c>
      <c r="E202" s="18" t="s">
        <v>358</v>
      </c>
      <c r="F202" s="18" t="s">
        <v>358</v>
      </c>
      <c r="G202" s="18" t="s">
        <v>358</v>
      </c>
      <c r="H202" s="18" t="s">
        <v>358</v>
      </c>
      <c r="I202" s="42">
        <f>269014.38514+1900.7996</f>
        <v>270915.18474000006</v>
      </c>
      <c r="J202" s="42">
        <v>382206.7</v>
      </c>
      <c r="K202" s="42">
        <v>642826.30000000005</v>
      </c>
      <c r="L202" s="42" t="s">
        <v>358</v>
      </c>
      <c r="M202" s="11" t="s">
        <v>358</v>
      </c>
      <c r="N202" s="11" t="s">
        <v>358</v>
      </c>
      <c r="O202" s="11" t="s">
        <v>358</v>
      </c>
      <c r="P202" s="11"/>
      <c r="Q202" s="11"/>
      <c r="R202" s="234"/>
      <c r="S202" s="280"/>
      <c r="T202" s="268"/>
    </row>
    <row r="203" spans="1:20" s="78" customFormat="1" ht="26.25" customHeight="1" x14ac:dyDescent="0.25">
      <c r="A203" s="243" t="s">
        <v>244</v>
      </c>
      <c r="B203" s="246" t="s">
        <v>509</v>
      </c>
      <c r="C203" s="28" t="s">
        <v>154</v>
      </c>
      <c r="D203" s="22">
        <f>I203+J203+K203</f>
        <v>153165.43820999999</v>
      </c>
      <c r="E203" s="22" t="s">
        <v>358</v>
      </c>
      <c r="F203" s="22" t="s">
        <v>358</v>
      </c>
      <c r="G203" s="22" t="s">
        <v>358</v>
      </c>
      <c r="H203" s="22" t="s">
        <v>358</v>
      </c>
      <c r="I203" s="135">
        <f t="shared" ref="I203:J203" si="33">I204+I205</f>
        <v>32464.638210000001</v>
      </c>
      <c r="J203" s="135">
        <f t="shared" si="33"/>
        <v>70656.600000000006</v>
      </c>
      <c r="K203" s="135">
        <f>K205</f>
        <v>50044.2</v>
      </c>
      <c r="L203" s="135" t="s">
        <v>358</v>
      </c>
      <c r="M203" s="27" t="s">
        <v>358</v>
      </c>
      <c r="N203" s="27" t="s">
        <v>358</v>
      </c>
      <c r="O203" s="27" t="s">
        <v>358</v>
      </c>
      <c r="P203" s="27"/>
      <c r="Q203" s="27"/>
      <c r="R203" s="232" t="s">
        <v>589</v>
      </c>
      <c r="S203" s="278" t="s">
        <v>236</v>
      </c>
      <c r="T203" s="235" t="s">
        <v>591</v>
      </c>
    </row>
    <row r="204" spans="1:20" s="78" customFormat="1" ht="27" customHeight="1" x14ac:dyDescent="0.25">
      <c r="A204" s="244"/>
      <c r="B204" s="247"/>
      <c r="C204" s="18" t="s">
        <v>156</v>
      </c>
      <c r="D204" s="18">
        <f>J204</f>
        <v>29758.799999999999</v>
      </c>
      <c r="E204" s="18" t="s">
        <v>358</v>
      </c>
      <c r="F204" s="18" t="s">
        <v>358</v>
      </c>
      <c r="G204" s="18" t="s">
        <v>358</v>
      </c>
      <c r="H204" s="18" t="s">
        <v>358</v>
      </c>
      <c r="I204" s="42"/>
      <c r="J204" s="18">
        <v>29758.799999999999</v>
      </c>
      <c r="K204" s="19" t="s">
        <v>362</v>
      </c>
      <c r="L204" s="17" t="s">
        <v>358</v>
      </c>
      <c r="M204" s="11" t="s">
        <v>358</v>
      </c>
      <c r="N204" s="11" t="s">
        <v>358</v>
      </c>
      <c r="O204" s="11" t="s">
        <v>358</v>
      </c>
      <c r="P204" s="11"/>
      <c r="Q204" s="11"/>
      <c r="R204" s="233"/>
      <c r="S204" s="279"/>
      <c r="T204" s="236"/>
    </row>
    <row r="205" spans="1:20" s="78" customFormat="1" ht="45.75" customHeight="1" x14ac:dyDescent="0.25">
      <c r="A205" s="244"/>
      <c r="B205" s="248"/>
      <c r="C205" s="18" t="s">
        <v>29</v>
      </c>
      <c r="D205" s="18">
        <f>I205+J205+K205</f>
        <v>123406.63821</v>
      </c>
      <c r="E205" s="18" t="s">
        <v>358</v>
      </c>
      <c r="F205" s="18" t="s">
        <v>358</v>
      </c>
      <c r="G205" s="18" t="s">
        <v>358</v>
      </c>
      <c r="H205" s="18" t="s">
        <v>358</v>
      </c>
      <c r="I205" s="42">
        <v>32464.638210000001</v>
      </c>
      <c r="J205" s="18">
        <v>40897.800000000003</v>
      </c>
      <c r="K205" s="42">
        <v>50044.2</v>
      </c>
      <c r="L205" s="17" t="s">
        <v>358</v>
      </c>
      <c r="M205" s="11" t="s">
        <v>358</v>
      </c>
      <c r="N205" s="11" t="s">
        <v>358</v>
      </c>
      <c r="O205" s="11" t="s">
        <v>358</v>
      </c>
      <c r="P205" s="11"/>
      <c r="Q205" s="11"/>
      <c r="R205" s="234"/>
      <c r="S205" s="280"/>
      <c r="T205" s="236"/>
    </row>
    <row r="206" spans="1:20" s="136" customFormat="1" ht="24.75" customHeight="1" x14ac:dyDescent="0.25">
      <c r="A206" s="244"/>
      <c r="B206" s="246" t="s">
        <v>510</v>
      </c>
      <c r="C206" s="28" t="s">
        <v>154</v>
      </c>
      <c r="D206" s="22">
        <f>O206+N206+M206</f>
        <v>954593.36794000003</v>
      </c>
      <c r="E206" s="22"/>
      <c r="F206" s="22"/>
      <c r="G206" s="22"/>
      <c r="H206" s="22"/>
      <c r="I206" s="135"/>
      <c r="J206" s="22"/>
      <c r="K206" s="135"/>
      <c r="L206" s="28">
        <f>L207+L208</f>
        <v>0</v>
      </c>
      <c r="M206" s="28">
        <f t="shared" ref="M206:Q206" si="34">M207+M208</f>
        <v>62171.922910000001</v>
      </c>
      <c r="N206" s="28">
        <f t="shared" si="34"/>
        <v>867955.44503000006</v>
      </c>
      <c r="O206" s="28">
        <f t="shared" si="34"/>
        <v>24466</v>
      </c>
      <c r="P206" s="28">
        <f t="shared" si="34"/>
        <v>0</v>
      </c>
      <c r="Q206" s="28">
        <f t="shared" si="34"/>
        <v>0</v>
      </c>
      <c r="R206" s="232" t="s">
        <v>423</v>
      </c>
      <c r="S206" s="278" t="s">
        <v>440</v>
      </c>
      <c r="T206" s="235" t="s">
        <v>703</v>
      </c>
    </row>
    <row r="207" spans="1:20" s="78" customFormat="1" ht="29.25" customHeight="1" x14ac:dyDescent="0.25">
      <c r="A207" s="244"/>
      <c r="B207" s="247"/>
      <c r="C207" s="18" t="s">
        <v>156</v>
      </c>
      <c r="D207" s="18">
        <f t="shared" ref="D207:D208" si="35">O207+N207+M207</f>
        <v>876669.32900000003</v>
      </c>
      <c r="E207" s="18"/>
      <c r="F207" s="18"/>
      <c r="G207" s="18"/>
      <c r="H207" s="18"/>
      <c r="I207" s="42"/>
      <c r="J207" s="18"/>
      <c r="K207" s="42"/>
      <c r="L207" s="17"/>
      <c r="M207" s="42">
        <v>57819.887000000002</v>
      </c>
      <c r="N207" s="118">
        <v>818849.44200000004</v>
      </c>
      <c r="O207" s="42">
        <v>0</v>
      </c>
      <c r="P207" s="16"/>
      <c r="Q207" s="16"/>
      <c r="R207" s="233"/>
      <c r="S207" s="279"/>
      <c r="T207" s="236"/>
    </row>
    <row r="208" spans="1:20" s="78" customFormat="1" ht="54" customHeight="1" x14ac:dyDescent="0.25">
      <c r="A208" s="245"/>
      <c r="B208" s="248"/>
      <c r="C208" s="18" t="s">
        <v>29</v>
      </c>
      <c r="D208" s="18">
        <f t="shared" si="35"/>
        <v>77924.038939999999</v>
      </c>
      <c r="E208" s="18"/>
      <c r="F208" s="18"/>
      <c r="G208" s="18"/>
      <c r="H208" s="18"/>
      <c r="I208" s="42"/>
      <c r="J208" s="18"/>
      <c r="K208" s="42"/>
      <c r="L208" s="17"/>
      <c r="M208" s="42">
        <v>4352.0359099999996</v>
      </c>
      <c r="N208" s="118">
        <f>43097.34136+260+5748.66167</f>
        <v>49106.00303</v>
      </c>
      <c r="O208" s="42">
        <v>24466</v>
      </c>
      <c r="P208" s="16"/>
      <c r="Q208" s="16"/>
      <c r="R208" s="234"/>
      <c r="S208" s="280"/>
      <c r="T208" s="237"/>
    </row>
    <row r="209" spans="1:20" s="78" customFormat="1" ht="69" customHeight="1" x14ac:dyDescent="0.25">
      <c r="A209" s="18" t="s">
        <v>245</v>
      </c>
      <c r="B209" s="120" t="s">
        <v>246</v>
      </c>
      <c r="C209" s="18" t="s">
        <v>29</v>
      </c>
      <c r="D209" s="22">
        <f>I209+J209+K209</f>
        <v>9887.2688899999994</v>
      </c>
      <c r="E209" s="18" t="s">
        <v>358</v>
      </c>
      <c r="F209" s="18" t="s">
        <v>358</v>
      </c>
      <c r="G209" s="18" t="s">
        <v>358</v>
      </c>
      <c r="H209" s="18" t="s">
        <v>358</v>
      </c>
      <c r="I209" s="30">
        <f>10854.51189+90.297-500-3696.44</f>
        <v>6748.3688899999997</v>
      </c>
      <c r="J209" s="30">
        <v>3138.9</v>
      </c>
      <c r="K209" s="19">
        <v>0</v>
      </c>
      <c r="L209" s="17" t="s">
        <v>358</v>
      </c>
      <c r="M209" s="11" t="s">
        <v>358</v>
      </c>
      <c r="N209" s="11" t="s">
        <v>358</v>
      </c>
      <c r="O209" s="11" t="s">
        <v>358</v>
      </c>
      <c r="P209" s="11"/>
      <c r="Q209" s="11"/>
      <c r="R209" s="84" t="s">
        <v>469</v>
      </c>
      <c r="S209" s="94" t="s">
        <v>236</v>
      </c>
      <c r="T209" s="87" t="s">
        <v>592</v>
      </c>
    </row>
    <row r="210" spans="1:20" s="78" customFormat="1" ht="63.75" customHeight="1" x14ac:dyDescent="0.25">
      <c r="A210" s="126" t="s">
        <v>247</v>
      </c>
      <c r="B210" s="120" t="s">
        <v>248</v>
      </c>
      <c r="C210" s="18" t="s">
        <v>29</v>
      </c>
      <c r="D210" s="22">
        <f>I210+J210+K210</f>
        <v>131837.65172000002</v>
      </c>
      <c r="E210" s="18" t="s">
        <v>358</v>
      </c>
      <c r="F210" s="18" t="s">
        <v>358</v>
      </c>
      <c r="G210" s="18" t="s">
        <v>358</v>
      </c>
      <c r="H210" s="18" t="s">
        <v>358</v>
      </c>
      <c r="I210" s="30">
        <f>29950.99172-3696.44</f>
        <v>26254.551720000003</v>
      </c>
      <c r="J210" s="30">
        <v>27184.3</v>
      </c>
      <c r="K210" s="30">
        <v>78398.8</v>
      </c>
      <c r="L210" s="30" t="s">
        <v>358</v>
      </c>
      <c r="M210" s="29" t="s">
        <v>358</v>
      </c>
      <c r="N210" s="29" t="s">
        <v>358</v>
      </c>
      <c r="O210" s="29" t="s">
        <v>358</v>
      </c>
      <c r="P210" s="29"/>
      <c r="Q210" s="29"/>
      <c r="R210" s="84" t="s">
        <v>589</v>
      </c>
      <c r="S210" s="94" t="s">
        <v>236</v>
      </c>
      <c r="T210" s="87" t="s">
        <v>593</v>
      </c>
    </row>
    <row r="211" spans="1:20" s="78" customFormat="1" ht="39.75" customHeight="1" x14ac:dyDescent="0.25">
      <c r="A211" s="243" t="s">
        <v>249</v>
      </c>
      <c r="B211" s="246" t="s">
        <v>594</v>
      </c>
      <c r="C211" s="243" t="s">
        <v>29</v>
      </c>
      <c r="D211" s="284">
        <f>I211+J211+K211+L211+M211+N211+O211</f>
        <v>25821.691610000005</v>
      </c>
      <c r="E211" s="218" t="s">
        <v>358</v>
      </c>
      <c r="F211" s="218" t="s">
        <v>358</v>
      </c>
      <c r="G211" s="218" t="s">
        <v>358</v>
      </c>
      <c r="H211" s="218" t="s">
        <v>358</v>
      </c>
      <c r="I211" s="218">
        <v>2946.2757000000001</v>
      </c>
      <c r="J211" s="218">
        <v>12184.7</v>
      </c>
      <c r="K211" s="218">
        <v>4814</v>
      </c>
      <c r="L211" s="218">
        <v>1569.9</v>
      </c>
      <c r="M211" s="218">
        <v>4306.8159100000003</v>
      </c>
      <c r="N211" s="218"/>
      <c r="O211" s="218"/>
      <c r="P211" s="218"/>
      <c r="Q211" s="218"/>
      <c r="R211" s="232" t="s">
        <v>441</v>
      </c>
      <c r="S211" s="266" t="s">
        <v>236</v>
      </c>
      <c r="T211" s="87" t="s">
        <v>250</v>
      </c>
    </row>
    <row r="212" spans="1:20" s="78" customFormat="1" ht="89.25" customHeight="1" x14ac:dyDescent="0.25">
      <c r="A212" s="244"/>
      <c r="B212" s="247"/>
      <c r="C212" s="244"/>
      <c r="D212" s="285"/>
      <c r="E212" s="219"/>
      <c r="F212" s="219"/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33"/>
      <c r="S212" s="267"/>
      <c r="T212" s="87" t="s">
        <v>595</v>
      </c>
    </row>
    <row r="213" spans="1:20" s="78" customFormat="1" ht="70.5" customHeight="1" x14ac:dyDescent="0.25">
      <c r="A213" s="244"/>
      <c r="B213" s="247"/>
      <c r="C213" s="244"/>
      <c r="D213" s="285"/>
      <c r="E213" s="219"/>
      <c r="F213" s="219"/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33"/>
      <c r="S213" s="267"/>
      <c r="T213" s="87" t="s">
        <v>443</v>
      </c>
    </row>
    <row r="214" spans="1:20" s="78" customFormat="1" ht="46.5" customHeight="1" x14ac:dyDescent="0.25">
      <c r="A214" s="244"/>
      <c r="B214" s="247"/>
      <c r="C214" s="244"/>
      <c r="D214" s="285"/>
      <c r="E214" s="219"/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33"/>
      <c r="S214" s="267"/>
      <c r="T214" s="87" t="s">
        <v>444</v>
      </c>
    </row>
    <row r="215" spans="1:20" s="78" customFormat="1" ht="56.25" customHeight="1" x14ac:dyDescent="0.25">
      <c r="A215" s="244"/>
      <c r="B215" s="247"/>
      <c r="C215" s="244"/>
      <c r="D215" s="285"/>
      <c r="E215" s="219"/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33"/>
      <c r="S215" s="267"/>
      <c r="T215" s="87" t="s">
        <v>445</v>
      </c>
    </row>
    <row r="216" spans="1:20" s="78" customFormat="1" ht="49.5" customHeight="1" x14ac:dyDescent="0.25">
      <c r="A216" s="244"/>
      <c r="B216" s="247"/>
      <c r="C216" s="244"/>
      <c r="D216" s="286"/>
      <c r="E216" s="220"/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34"/>
      <c r="S216" s="268"/>
      <c r="T216" s="87" t="s">
        <v>486</v>
      </c>
    </row>
    <row r="217" spans="1:20" s="78" customFormat="1" ht="39.75" customHeight="1" x14ac:dyDescent="0.25">
      <c r="A217" s="244"/>
      <c r="B217" s="361" t="s">
        <v>507</v>
      </c>
      <c r="C217" s="244"/>
      <c r="D217" s="139">
        <f>O217+N217+M217+P217</f>
        <v>32645.39716</v>
      </c>
      <c r="E217" s="138"/>
      <c r="F217" s="138"/>
      <c r="G217" s="138"/>
      <c r="H217" s="138"/>
      <c r="I217" s="138"/>
      <c r="J217" s="138"/>
      <c r="K217" s="138"/>
      <c r="L217" s="138"/>
      <c r="M217" s="51">
        <v>12966.69716</v>
      </c>
      <c r="N217" s="17">
        <v>10695.5</v>
      </c>
      <c r="O217" s="17">
        <v>8983.2000000000007</v>
      </c>
      <c r="P217" s="48"/>
      <c r="Q217" s="17"/>
      <c r="R217" s="232" t="s">
        <v>423</v>
      </c>
      <c r="S217" s="235" t="s">
        <v>502</v>
      </c>
      <c r="T217" s="87" t="s">
        <v>250</v>
      </c>
    </row>
    <row r="218" spans="1:20" s="78" customFormat="1" ht="105" customHeight="1" x14ac:dyDescent="0.25">
      <c r="A218" s="244"/>
      <c r="B218" s="361"/>
      <c r="C218" s="244"/>
      <c r="D218" s="139"/>
      <c r="E218" s="138"/>
      <c r="F218" s="138"/>
      <c r="G218" s="138"/>
      <c r="H218" s="138"/>
      <c r="I218" s="138"/>
      <c r="J218" s="138"/>
      <c r="K218" s="138"/>
      <c r="L218" s="138"/>
      <c r="M218" s="52"/>
      <c r="N218" s="55"/>
      <c r="O218" s="55"/>
      <c r="P218" s="29"/>
      <c r="Q218" s="29"/>
      <c r="R218" s="233"/>
      <c r="S218" s="236"/>
      <c r="T218" s="100" t="s">
        <v>649</v>
      </c>
    </row>
    <row r="219" spans="1:20" s="78" customFormat="1" ht="86.25" customHeight="1" x14ac:dyDescent="0.25">
      <c r="A219" s="244"/>
      <c r="B219" s="361"/>
      <c r="C219" s="244"/>
      <c r="D219" s="139"/>
      <c r="E219" s="138"/>
      <c r="F219" s="138"/>
      <c r="G219" s="138"/>
      <c r="H219" s="138"/>
      <c r="I219" s="138"/>
      <c r="J219" s="138"/>
      <c r="K219" s="138"/>
      <c r="L219" s="138"/>
      <c r="M219" s="52"/>
      <c r="N219" s="55"/>
      <c r="O219" s="55"/>
      <c r="P219" s="29"/>
      <c r="Q219" s="29"/>
      <c r="R219" s="233"/>
      <c r="S219" s="236"/>
      <c r="T219" s="100" t="s">
        <v>666</v>
      </c>
    </row>
    <row r="220" spans="1:20" s="78" customFormat="1" ht="47.25" customHeight="1" x14ac:dyDescent="0.25">
      <c r="A220" s="244"/>
      <c r="B220" s="361"/>
      <c r="C220" s="244"/>
      <c r="D220" s="139"/>
      <c r="E220" s="138"/>
      <c r="F220" s="138"/>
      <c r="G220" s="138"/>
      <c r="H220" s="138"/>
      <c r="I220" s="138"/>
      <c r="J220" s="138"/>
      <c r="K220" s="138"/>
      <c r="L220" s="138"/>
      <c r="M220" s="52"/>
      <c r="N220" s="55"/>
      <c r="O220" s="55"/>
      <c r="P220" s="29"/>
      <c r="Q220" s="29"/>
      <c r="R220" s="233"/>
      <c r="S220" s="236"/>
      <c r="T220" s="87" t="s">
        <v>667</v>
      </c>
    </row>
    <row r="221" spans="1:20" s="78" customFormat="1" ht="57" customHeight="1" x14ac:dyDescent="0.25">
      <c r="A221" s="244"/>
      <c r="B221" s="361"/>
      <c r="C221" s="244"/>
      <c r="D221" s="139"/>
      <c r="E221" s="138"/>
      <c r="F221" s="138"/>
      <c r="G221" s="138"/>
      <c r="H221" s="138"/>
      <c r="I221" s="138"/>
      <c r="J221" s="138"/>
      <c r="K221" s="138"/>
      <c r="L221" s="138"/>
      <c r="M221" s="52"/>
      <c r="N221" s="55"/>
      <c r="O221" s="55"/>
      <c r="P221" s="29"/>
      <c r="Q221" s="29"/>
      <c r="R221" s="233"/>
      <c r="S221" s="236"/>
      <c r="T221" s="100" t="s">
        <v>653</v>
      </c>
    </row>
    <row r="222" spans="1:20" s="78" customFormat="1" ht="40.5" customHeight="1" x14ac:dyDescent="0.25">
      <c r="A222" s="245"/>
      <c r="B222" s="361"/>
      <c r="C222" s="245"/>
      <c r="D222" s="139"/>
      <c r="E222" s="138"/>
      <c r="F222" s="138"/>
      <c r="G222" s="138"/>
      <c r="H222" s="138"/>
      <c r="I222" s="138"/>
      <c r="J222" s="138"/>
      <c r="K222" s="138"/>
      <c r="L222" s="138"/>
      <c r="M222" s="52"/>
      <c r="N222" s="55"/>
      <c r="O222" s="55"/>
      <c r="P222" s="29"/>
      <c r="Q222" s="29"/>
      <c r="R222" s="234"/>
      <c r="S222" s="237"/>
      <c r="T222" s="100" t="s">
        <v>650</v>
      </c>
    </row>
    <row r="223" spans="1:20" s="78" customFormat="1" ht="21" customHeight="1" x14ac:dyDescent="0.25">
      <c r="A223" s="226" t="s">
        <v>251</v>
      </c>
      <c r="B223" s="249" t="s">
        <v>596</v>
      </c>
      <c r="C223" s="17" t="s">
        <v>154</v>
      </c>
      <c r="D223" s="24">
        <f>J223</f>
        <v>9926.6</v>
      </c>
      <c r="E223" s="30" t="s">
        <v>358</v>
      </c>
      <c r="F223" s="30" t="s">
        <v>358</v>
      </c>
      <c r="G223" s="30" t="s">
        <v>358</v>
      </c>
      <c r="H223" s="30" t="s">
        <v>358</v>
      </c>
      <c r="I223" s="30" t="s">
        <v>358</v>
      </c>
      <c r="J223" s="140">
        <f t="shared" ref="J223" si="36">J224+J225</f>
        <v>9926.6</v>
      </c>
      <c r="K223" s="30" t="s">
        <v>358</v>
      </c>
      <c r="L223" s="30" t="s">
        <v>358</v>
      </c>
      <c r="M223" s="32" t="s">
        <v>358</v>
      </c>
      <c r="N223" s="29" t="s">
        <v>358</v>
      </c>
      <c r="O223" s="29" t="s">
        <v>358</v>
      </c>
      <c r="P223" s="29" t="s">
        <v>358</v>
      </c>
      <c r="Q223" s="29" t="s">
        <v>358</v>
      </c>
      <c r="R223" s="299">
        <v>2021</v>
      </c>
      <c r="S223" s="232" t="s">
        <v>182</v>
      </c>
      <c r="T223" s="266" t="s">
        <v>252</v>
      </c>
    </row>
    <row r="224" spans="1:20" s="78" customFormat="1" ht="55.5" customHeight="1" x14ac:dyDescent="0.25">
      <c r="A224" s="227"/>
      <c r="B224" s="250"/>
      <c r="C224" s="18" t="s">
        <v>156</v>
      </c>
      <c r="D224" s="24">
        <f>J224</f>
        <v>9231.7000000000007</v>
      </c>
      <c r="E224" s="30" t="s">
        <v>358</v>
      </c>
      <c r="F224" s="30" t="s">
        <v>358</v>
      </c>
      <c r="G224" s="30" t="s">
        <v>358</v>
      </c>
      <c r="H224" s="30" t="s">
        <v>358</v>
      </c>
      <c r="I224" s="30" t="s">
        <v>358</v>
      </c>
      <c r="J224" s="30">
        <v>9231.7000000000007</v>
      </c>
      <c r="K224" s="30" t="s">
        <v>358</v>
      </c>
      <c r="L224" s="30" t="s">
        <v>358</v>
      </c>
      <c r="M224" s="29" t="s">
        <v>358</v>
      </c>
      <c r="N224" s="29" t="s">
        <v>358</v>
      </c>
      <c r="O224" s="29" t="s">
        <v>358</v>
      </c>
      <c r="P224" s="29" t="s">
        <v>358</v>
      </c>
      <c r="Q224" s="29" t="s">
        <v>358</v>
      </c>
      <c r="R224" s="300"/>
      <c r="S224" s="233"/>
      <c r="T224" s="267"/>
    </row>
    <row r="225" spans="1:20" s="78" customFormat="1" ht="43.5" customHeight="1" x14ac:dyDescent="0.25">
      <c r="A225" s="228"/>
      <c r="B225" s="251"/>
      <c r="C225" s="18" t="s">
        <v>29</v>
      </c>
      <c r="D225" s="24">
        <f>J225</f>
        <v>694.9</v>
      </c>
      <c r="E225" s="30" t="s">
        <v>358</v>
      </c>
      <c r="F225" s="30" t="s">
        <v>358</v>
      </c>
      <c r="G225" s="30" t="s">
        <v>358</v>
      </c>
      <c r="H225" s="30" t="s">
        <v>358</v>
      </c>
      <c r="I225" s="30" t="s">
        <v>358</v>
      </c>
      <c r="J225" s="30">
        <v>694.9</v>
      </c>
      <c r="K225" s="30" t="s">
        <v>358</v>
      </c>
      <c r="L225" s="30" t="s">
        <v>358</v>
      </c>
      <c r="M225" s="29" t="s">
        <v>358</v>
      </c>
      <c r="N225" s="29" t="s">
        <v>358</v>
      </c>
      <c r="O225" s="29" t="s">
        <v>358</v>
      </c>
      <c r="P225" s="29" t="s">
        <v>358</v>
      </c>
      <c r="Q225" s="29" t="s">
        <v>358</v>
      </c>
      <c r="R225" s="301"/>
      <c r="S225" s="234"/>
      <c r="T225" s="268"/>
    </row>
    <row r="226" spans="1:20" s="78" customFormat="1" ht="21" customHeight="1" x14ac:dyDescent="0.25">
      <c r="A226" s="243" t="s">
        <v>253</v>
      </c>
      <c r="B226" s="246" t="s">
        <v>254</v>
      </c>
      <c r="C226" s="243" t="s">
        <v>29</v>
      </c>
      <c r="D226" s="284">
        <f>I226+J226</f>
        <v>7687.84</v>
      </c>
      <c r="E226" s="218" t="s">
        <v>358</v>
      </c>
      <c r="F226" s="218" t="s">
        <v>358</v>
      </c>
      <c r="G226" s="218" t="s">
        <v>358</v>
      </c>
      <c r="H226" s="218" t="s">
        <v>358</v>
      </c>
      <c r="I226" s="218">
        <f>500+3696.44+3194.7</f>
        <v>7391.14</v>
      </c>
      <c r="J226" s="218">
        <v>296.7</v>
      </c>
      <c r="K226" s="218" t="s">
        <v>358</v>
      </c>
      <c r="L226" s="218" t="s">
        <v>358</v>
      </c>
      <c r="M226" s="221" t="s">
        <v>358</v>
      </c>
      <c r="N226" s="221" t="s">
        <v>358</v>
      </c>
      <c r="O226" s="221" t="s">
        <v>358</v>
      </c>
      <c r="P226" s="221" t="s">
        <v>358</v>
      </c>
      <c r="Q226" s="221" t="s">
        <v>358</v>
      </c>
      <c r="R226" s="232" t="s">
        <v>469</v>
      </c>
      <c r="S226" s="232" t="s">
        <v>236</v>
      </c>
      <c r="T226" s="292" t="s">
        <v>255</v>
      </c>
    </row>
    <row r="227" spans="1:20" s="78" customFormat="1" ht="34.5" customHeight="1" x14ac:dyDescent="0.25">
      <c r="A227" s="244"/>
      <c r="B227" s="247"/>
      <c r="C227" s="244"/>
      <c r="D227" s="285"/>
      <c r="E227" s="219"/>
      <c r="F227" s="219"/>
      <c r="G227" s="219"/>
      <c r="H227" s="219"/>
      <c r="I227" s="219"/>
      <c r="J227" s="219"/>
      <c r="K227" s="219"/>
      <c r="L227" s="219"/>
      <c r="M227" s="222"/>
      <c r="N227" s="222"/>
      <c r="O227" s="222"/>
      <c r="P227" s="222"/>
      <c r="Q227" s="222"/>
      <c r="R227" s="233"/>
      <c r="S227" s="233"/>
      <c r="T227" s="302"/>
    </row>
    <row r="228" spans="1:20" s="78" customFormat="1" ht="12.75" customHeight="1" x14ac:dyDescent="0.25">
      <c r="A228" s="244"/>
      <c r="B228" s="247"/>
      <c r="C228" s="244"/>
      <c r="D228" s="285"/>
      <c r="E228" s="219"/>
      <c r="F228" s="219"/>
      <c r="G228" s="219"/>
      <c r="H228" s="219"/>
      <c r="I228" s="219"/>
      <c r="J228" s="219"/>
      <c r="K228" s="219"/>
      <c r="L228" s="219"/>
      <c r="M228" s="222"/>
      <c r="N228" s="223"/>
      <c r="O228" s="223"/>
      <c r="P228" s="223"/>
      <c r="Q228" s="223"/>
      <c r="R228" s="233"/>
      <c r="S228" s="233"/>
      <c r="T228" s="302"/>
    </row>
    <row r="229" spans="1:20" s="78" customFormat="1" ht="12" hidden="1" customHeight="1" x14ac:dyDescent="0.25">
      <c r="A229" s="244"/>
      <c r="B229" s="247"/>
      <c r="C229" s="244"/>
      <c r="D229" s="285"/>
      <c r="E229" s="219"/>
      <c r="F229" s="219"/>
      <c r="G229" s="219"/>
      <c r="H229" s="219"/>
      <c r="I229" s="219"/>
      <c r="J229" s="219"/>
      <c r="K229" s="219"/>
      <c r="L229" s="219"/>
      <c r="M229" s="222"/>
      <c r="N229" s="60"/>
      <c r="O229" s="60"/>
      <c r="P229" s="29"/>
      <c r="Q229" s="29"/>
      <c r="R229" s="233"/>
      <c r="S229" s="233"/>
      <c r="T229" s="141"/>
    </row>
    <row r="230" spans="1:20" s="78" customFormat="1" ht="114.75" hidden="1" customHeight="1" x14ac:dyDescent="0.25">
      <c r="A230" s="244"/>
      <c r="B230" s="247"/>
      <c r="C230" s="244"/>
      <c r="D230" s="285"/>
      <c r="E230" s="219"/>
      <c r="F230" s="219"/>
      <c r="G230" s="219"/>
      <c r="H230" s="219"/>
      <c r="I230" s="219"/>
      <c r="J230" s="219"/>
      <c r="K230" s="219"/>
      <c r="L230" s="219"/>
      <c r="M230" s="222"/>
      <c r="N230" s="60"/>
      <c r="O230" s="60"/>
      <c r="P230" s="29"/>
      <c r="Q230" s="29"/>
      <c r="R230" s="233"/>
      <c r="S230" s="233"/>
      <c r="T230" s="141"/>
    </row>
    <row r="231" spans="1:20" s="78" customFormat="1" ht="20.25" hidden="1" customHeight="1" x14ac:dyDescent="0.25">
      <c r="A231" s="244"/>
      <c r="B231" s="247"/>
      <c r="C231" s="244"/>
      <c r="D231" s="285"/>
      <c r="E231" s="219"/>
      <c r="F231" s="219"/>
      <c r="G231" s="219"/>
      <c r="H231" s="219"/>
      <c r="I231" s="219"/>
      <c r="J231" s="219"/>
      <c r="K231" s="219"/>
      <c r="L231" s="219"/>
      <c r="M231" s="222"/>
      <c r="N231" s="60"/>
      <c r="O231" s="60"/>
      <c r="P231" s="29"/>
      <c r="Q231" s="29"/>
      <c r="R231" s="233"/>
      <c r="S231" s="233"/>
      <c r="T231" s="141"/>
    </row>
    <row r="232" spans="1:20" s="78" customFormat="1" ht="32.25" hidden="1" customHeight="1" x14ac:dyDescent="0.25">
      <c r="A232" s="244"/>
      <c r="B232" s="247"/>
      <c r="C232" s="244"/>
      <c r="D232" s="285"/>
      <c r="E232" s="219"/>
      <c r="F232" s="219"/>
      <c r="G232" s="219"/>
      <c r="H232" s="219"/>
      <c r="I232" s="219"/>
      <c r="J232" s="219"/>
      <c r="K232" s="219"/>
      <c r="L232" s="219"/>
      <c r="M232" s="222"/>
      <c r="N232" s="60"/>
      <c r="O232" s="60"/>
      <c r="P232" s="29"/>
      <c r="Q232" s="29"/>
      <c r="R232" s="233"/>
      <c r="S232" s="233"/>
      <c r="T232" s="141"/>
    </row>
    <row r="233" spans="1:20" s="78" customFormat="1" ht="84.75" customHeight="1" x14ac:dyDescent="0.25">
      <c r="A233" s="244"/>
      <c r="B233" s="248"/>
      <c r="C233" s="244"/>
      <c r="D233" s="24">
        <f>M233+N233</f>
        <v>1099.99839</v>
      </c>
      <c r="E233" s="30"/>
      <c r="F233" s="30"/>
      <c r="G233" s="30"/>
      <c r="H233" s="30"/>
      <c r="I233" s="30"/>
      <c r="J233" s="30"/>
      <c r="K233" s="30"/>
      <c r="L233" s="30"/>
      <c r="M233" s="30">
        <v>1099.99839</v>
      </c>
      <c r="N233" s="29"/>
      <c r="O233" s="29"/>
      <c r="P233" s="29"/>
      <c r="Q233" s="29"/>
      <c r="R233" s="66" t="s">
        <v>480</v>
      </c>
      <c r="S233" s="84" t="s">
        <v>440</v>
      </c>
      <c r="T233" s="142" t="s">
        <v>508</v>
      </c>
    </row>
    <row r="234" spans="1:20" s="78" customFormat="1" ht="84.75" customHeight="1" x14ac:dyDescent="0.25">
      <c r="A234" s="245"/>
      <c r="B234" s="197" t="s">
        <v>625</v>
      </c>
      <c r="C234" s="245"/>
      <c r="D234" s="24">
        <f>N234</f>
        <v>2345.6</v>
      </c>
      <c r="E234" s="30"/>
      <c r="F234" s="30"/>
      <c r="G234" s="30"/>
      <c r="H234" s="30"/>
      <c r="I234" s="30"/>
      <c r="J234" s="30"/>
      <c r="K234" s="30"/>
      <c r="L234" s="30"/>
      <c r="M234" s="30"/>
      <c r="N234" s="30">
        <v>2345.6</v>
      </c>
      <c r="O234" s="29"/>
      <c r="P234" s="29"/>
      <c r="Q234" s="29"/>
      <c r="R234" s="66" t="s">
        <v>481</v>
      </c>
      <c r="S234" s="84" t="s">
        <v>440</v>
      </c>
      <c r="T234" s="142" t="s">
        <v>627</v>
      </c>
    </row>
    <row r="235" spans="1:20" s="78" customFormat="1" ht="60" customHeight="1" x14ac:dyDescent="0.25">
      <c r="A235" s="66" t="s">
        <v>256</v>
      </c>
      <c r="B235" s="143" t="s">
        <v>257</v>
      </c>
      <c r="C235" s="18" t="s">
        <v>29</v>
      </c>
      <c r="D235" s="24" t="s">
        <v>362</v>
      </c>
      <c r="E235" s="30" t="s">
        <v>358</v>
      </c>
      <c r="F235" s="30" t="s">
        <v>358</v>
      </c>
      <c r="G235" s="30" t="s">
        <v>358</v>
      </c>
      <c r="H235" s="30" t="s">
        <v>358</v>
      </c>
      <c r="I235" s="30" t="s">
        <v>358</v>
      </c>
      <c r="J235" s="30" t="s">
        <v>358</v>
      </c>
      <c r="K235" s="30" t="s">
        <v>358</v>
      </c>
      <c r="L235" s="30" t="s">
        <v>358</v>
      </c>
      <c r="M235" s="29" t="s">
        <v>358</v>
      </c>
      <c r="N235" s="29" t="s">
        <v>358</v>
      </c>
      <c r="O235" s="29" t="s">
        <v>358</v>
      </c>
      <c r="P235" s="30">
        <v>0</v>
      </c>
      <c r="Q235" s="29"/>
      <c r="R235" s="66" t="s">
        <v>503</v>
      </c>
      <c r="S235" s="34" t="s">
        <v>449</v>
      </c>
      <c r="T235" s="144" t="s">
        <v>255</v>
      </c>
    </row>
    <row r="236" spans="1:20" s="78" customFormat="1" ht="95.25" customHeight="1" x14ac:dyDescent="0.25">
      <c r="A236" s="226" t="s">
        <v>258</v>
      </c>
      <c r="B236" s="122" t="s">
        <v>597</v>
      </c>
      <c r="C236" s="243" t="s">
        <v>29</v>
      </c>
      <c r="D236" s="24">
        <f>J236+K236+L236</f>
        <v>10196.799999999999</v>
      </c>
      <c r="E236" s="30" t="s">
        <v>358</v>
      </c>
      <c r="F236" s="30" t="s">
        <v>358</v>
      </c>
      <c r="G236" s="30" t="s">
        <v>358</v>
      </c>
      <c r="H236" s="30" t="s">
        <v>358</v>
      </c>
      <c r="I236" s="30" t="s">
        <v>358</v>
      </c>
      <c r="J236" s="145">
        <v>3956</v>
      </c>
      <c r="K236" s="30">
        <v>3418.4</v>
      </c>
      <c r="L236" s="30">
        <v>2822.4</v>
      </c>
      <c r="M236" s="29" t="s">
        <v>358</v>
      </c>
      <c r="N236" s="29" t="s">
        <v>358</v>
      </c>
      <c r="O236" s="29" t="s">
        <v>358</v>
      </c>
      <c r="P236" s="29" t="s">
        <v>358</v>
      </c>
      <c r="Q236" s="29" t="s">
        <v>358</v>
      </c>
      <c r="R236" s="34" t="s">
        <v>458</v>
      </c>
      <c r="S236" s="34" t="s">
        <v>182</v>
      </c>
      <c r="T236" s="146" t="s">
        <v>598</v>
      </c>
    </row>
    <row r="237" spans="1:20" s="78" customFormat="1" ht="134.25" customHeight="1" x14ac:dyDescent="0.25">
      <c r="A237" s="228"/>
      <c r="B237" s="122" t="s">
        <v>492</v>
      </c>
      <c r="C237" s="245"/>
      <c r="D237" s="24"/>
      <c r="E237" s="30"/>
      <c r="F237" s="30"/>
      <c r="G237" s="30"/>
      <c r="H237" s="30"/>
      <c r="I237" s="30"/>
      <c r="J237" s="145"/>
      <c r="K237" s="30"/>
      <c r="L237" s="30"/>
      <c r="M237" s="29"/>
      <c r="N237" s="29"/>
      <c r="O237" s="29"/>
      <c r="P237" s="29"/>
      <c r="Q237" s="29"/>
      <c r="R237" s="66" t="s">
        <v>513</v>
      </c>
      <c r="S237" s="94" t="s">
        <v>449</v>
      </c>
      <c r="T237" s="146" t="s">
        <v>692</v>
      </c>
    </row>
    <row r="238" spans="1:20" s="78" customFormat="1" ht="30.75" customHeight="1" x14ac:dyDescent="0.25">
      <c r="A238" s="226" t="s">
        <v>259</v>
      </c>
      <c r="B238" s="229" t="s">
        <v>260</v>
      </c>
      <c r="C238" s="17" t="s">
        <v>154</v>
      </c>
      <c r="D238" s="24">
        <f t="shared" ref="D238:D257" si="37">J238</f>
        <v>30721.9</v>
      </c>
      <c r="E238" s="30" t="s">
        <v>358</v>
      </c>
      <c r="F238" s="30" t="s">
        <v>358</v>
      </c>
      <c r="G238" s="30" t="s">
        <v>358</v>
      </c>
      <c r="H238" s="30" t="s">
        <v>358</v>
      </c>
      <c r="I238" s="30" t="s">
        <v>358</v>
      </c>
      <c r="J238" s="30">
        <f t="shared" ref="J238" si="38">J239+J240</f>
        <v>30721.9</v>
      </c>
      <c r="K238" s="30" t="s">
        <v>358</v>
      </c>
      <c r="L238" s="30" t="s">
        <v>358</v>
      </c>
      <c r="M238" s="29" t="s">
        <v>358</v>
      </c>
      <c r="N238" s="29" t="s">
        <v>358</v>
      </c>
      <c r="O238" s="29" t="s">
        <v>358</v>
      </c>
      <c r="P238" s="29" t="s">
        <v>358</v>
      </c>
      <c r="Q238" s="29" t="s">
        <v>358</v>
      </c>
      <c r="R238" s="275">
        <v>2021</v>
      </c>
      <c r="S238" s="278" t="s">
        <v>236</v>
      </c>
      <c r="T238" s="296" t="s">
        <v>261</v>
      </c>
    </row>
    <row r="239" spans="1:20" s="78" customFormat="1" ht="31.5" customHeight="1" x14ac:dyDescent="0.25">
      <c r="A239" s="227"/>
      <c r="B239" s="230"/>
      <c r="C239" s="17" t="s">
        <v>156</v>
      </c>
      <c r="D239" s="24">
        <f t="shared" si="37"/>
        <v>28571.4</v>
      </c>
      <c r="E239" s="30" t="s">
        <v>358</v>
      </c>
      <c r="F239" s="30" t="s">
        <v>358</v>
      </c>
      <c r="G239" s="30" t="s">
        <v>358</v>
      </c>
      <c r="H239" s="30" t="s">
        <v>358</v>
      </c>
      <c r="I239" s="30" t="s">
        <v>358</v>
      </c>
      <c r="J239" s="20">
        <v>28571.4</v>
      </c>
      <c r="K239" s="30" t="s">
        <v>358</v>
      </c>
      <c r="L239" s="30" t="s">
        <v>358</v>
      </c>
      <c r="M239" s="29" t="s">
        <v>358</v>
      </c>
      <c r="N239" s="29" t="s">
        <v>358</v>
      </c>
      <c r="O239" s="29" t="s">
        <v>358</v>
      </c>
      <c r="P239" s="29" t="s">
        <v>358</v>
      </c>
      <c r="Q239" s="29" t="s">
        <v>358</v>
      </c>
      <c r="R239" s="276"/>
      <c r="S239" s="279"/>
      <c r="T239" s="297"/>
    </row>
    <row r="240" spans="1:20" s="78" customFormat="1" ht="24.75" customHeight="1" x14ac:dyDescent="0.25">
      <c r="A240" s="228"/>
      <c r="B240" s="231"/>
      <c r="C240" s="17" t="s">
        <v>66</v>
      </c>
      <c r="D240" s="24">
        <f t="shared" si="37"/>
        <v>2150.5</v>
      </c>
      <c r="E240" s="30" t="s">
        <v>358</v>
      </c>
      <c r="F240" s="30" t="s">
        <v>358</v>
      </c>
      <c r="G240" s="30" t="s">
        <v>358</v>
      </c>
      <c r="H240" s="30" t="s">
        <v>358</v>
      </c>
      <c r="I240" s="30" t="s">
        <v>358</v>
      </c>
      <c r="J240" s="42">
        <v>2150.5</v>
      </c>
      <c r="K240" s="30" t="s">
        <v>358</v>
      </c>
      <c r="L240" s="30" t="s">
        <v>358</v>
      </c>
      <c r="M240" s="29" t="s">
        <v>358</v>
      </c>
      <c r="N240" s="29" t="s">
        <v>358</v>
      </c>
      <c r="O240" s="29" t="s">
        <v>358</v>
      </c>
      <c r="P240" s="29" t="s">
        <v>358</v>
      </c>
      <c r="Q240" s="29" t="s">
        <v>358</v>
      </c>
      <c r="R240" s="277"/>
      <c r="S240" s="280"/>
      <c r="T240" s="298"/>
    </row>
    <row r="241" spans="1:20" s="78" customFormat="1" ht="25.5" customHeight="1" x14ac:dyDescent="0.25">
      <c r="A241" s="226" t="s">
        <v>262</v>
      </c>
      <c r="B241" s="249" t="s">
        <v>263</v>
      </c>
      <c r="C241" s="17" t="s">
        <v>154</v>
      </c>
      <c r="D241" s="24">
        <f>D242+D243</f>
        <v>13751.5</v>
      </c>
      <c r="E241" s="30" t="s">
        <v>358</v>
      </c>
      <c r="F241" s="30" t="s">
        <v>358</v>
      </c>
      <c r="G241" s="30" t="s">
        <v>358</v>
      </c>
      <c r="H241" s="30" t="s">
        <v>358</v>
      </c>
      <c r="I241" s="30" t="s">
        <v>358</v>
      </c>
      <c r="J241" s="30">
        <f t="shared" ref="J241" si="39">J242+J243</f>
        <v>11455.3</v>
      </c>
      <c r="K241" s="30" t="s">
        <v>358</v>
      </c>
      <c r="L241" s="30">
        <f>L243</f>
        <v>2296.1999999999998</v>
      </c>
      <c r="M241" s="29" t="s">
        <v>358</v>
      </c>
      <c r="N241" s="29" t="s">
        <v>358</v>
      </c>
      <c r="O241" s="29" t="s">
        <v>358</v>
      </c>
      <c r="P241" s="29" t="s">
        <v>358</v>
      </c>
      <c r="Q241" s="29" t="s">
        <v>358</v>
      </c>
      <c r="R241" s="240" t="s">
        <v>599</v>
      </c>
      <c r="S241" s="278" t="s">
        <v>236</v>
      </c>
      <c r="T241" s="296" t="s">
        <v>264</v>
      </c>
    </row>
    <row r="242" spans="1:20" s="78" customFormat="1" ht="31.5" customHeight="1" x14ac:dyDescent="0.25">
      <c r="A242" s="227"/>
      <c r="B242" s="250"/>
      <c r="C242" s="17" t="s">
        <v>156</v>
      </c>
      <c r="D242" s="24">
        <f t="shared" si="37"/>
        <v>10653.4</v>
      </c>
      <c r="E242" s="30" t="s">
        <v>358</v>
      </c>
      <c r="F242" s="30" t="s">
        <v>358</v>
      </c>
      <c r="G242" s="30" t="s">
        <v>358</v>
      </c>
      <c r="H242" s="30" t="s">
        <v>358</v>
      </c>
      <c r="I242" s="30" t="s">
        <v>358</v>
      </c>
      <c r="J242" s="147">
        <v>10653.4</v>
      </c>
      <c r="K242" s="30" t="s">
        <v>358</v>
      </c>
      <c r="L242" s="30">
        <v>0</v>
      </c>
      <c r="M242" s="29" t="s">
        <v>358</v>
      </c>
      <c r="N242" s="29" t="s">
        <v>358</v>
      </c>
      <c r="O242" s="29" t="s">
        <v>358</v>
      </c>
      <c r="P242" s="29" t="s">
        <v>358</v>
      </c>
      <c r="Q242" s="29" t="s">
        <v>358</v>
      </c>
      <c r="R242" s="287"/>
      <c r="S242" s="279"/>
      <c r="T242" s="297"/>
    </row>
    <row r="243" spans="1:20" s="78" customFormat="1" ht="40.5" customHeight="1" x14ac:dyDescent="0.25">
      <c r="A243" s="228"/>
      <c r="B243" s="251"/>
      <c r="C243" s="17" t="s">
        <v>66</v>
      </c>
      <c r="D243" s="24">
        <f>J243+L243</f>
        <v>3098.1</v>
      </c>
      <c r="E243" s="30" t="s">
        <v>358</v>
      </c>
      <c r="F243" s="30" t="s">
        <v>358</v>
      </c>
      <c r="G243" s="30" t="s">
        <v>358</v>
      </c>
      <c r="H243" s="30" t="s">
        <v>358</v>
      </c>
      <c r="I243" s="30" t="s">
        <v>358</v>
      </c>
      <c r="J243" s="42">
        <v>801.9</v>
      </c>
      <c r="K243" s="30" t="s">
        <v>358</v>
      </c>
      <c r="L243" s="30">
        <v>2296.1999999999998</v>
      </c>
      <c r="M243" s="29" t="s">
        <v>358</v>
      </c>
      <c r="N243" s="29" t="s">
        <v>358</v>
      </c>
      <c r="O243" s="29" t="s">
        <v>358</v>
      </c>
      <c r="P243" s="29" t="s">
        <v>358</v>
      </c>
      <c r="Q243" s="29" t="s">
        <v>358</v>
      </c>
      <c r="R243" s="241"/>
      <c r="S243" s="280"/>
      <c r="T243" s="298"/>
    </row>
    <row r="244" spans="1:20" s="78" customFormat="1" ht="25.5" customHeight="1" x14ac:dyDescent="0.25">
      <c r="A244" s="226" t="s">
        <v>265</v>
      </c>
      <c r="B244" s="249" t="s">
        <v>266</v>
      </c>
      <c r="C244" s="17" t="s">
        <v>154</v>
      </c>
      <c r="D244" s="24">
        <f t="shared" si="37"/>
        <v>12000</v>
      </c>
      <c r="E244" s="30" t="s">
        <v>358</v>
      </c>
      <c r="F244" s="30" t="s">
        <v>358</v>
      </c>
      <c r="G244" s="30" t="s">
        <v>358</v>
      </c>
      <c r="H244" s="30" t="s">
        <v>358</v>
      </c>
      <c r="I244" s="30" t="s">
        <v>358</v>
      </c>
      <c r="J244" s="30">
        <f t="shared" ref="J244" si="40">J245+J246</f>
        <v>12000</v>
      </c>
      <c r="K244" s="30" t="s">
        <v>358</v>
      </c>
      <c r="L244" s="30" t="s">
        <v>358</v>
      </c>
      <c r="M244" s="29" t="s">
        <v>358</v>
      </c>
      <c r="N244" s="29" t="s">
        <v>358</v>
      </c>
      <c r="O244" s="29" t="s">
        <v>358</v>
      </c>
      <c r="P244" s="29" t="s">
        <v>358</v>
      </c>
      <c r="Q244" s="29" t="s">
        <v>358</v>
      </c>
      <c r="R244" s="275">
        <v>2021</v>
      </c>
      <c r="S244" s="278" t="s">
        <v>236</v>
      </c>
      <c r="T244" s="296" t="s">
        <v>267</v>
      </c>
    </row>
    <row r="245" spans="1:20" s="78" customFormat="1" ht="29.25" customHeight="1" x14ac:dyDescent="0.25">
      <c r="A245" s="227"/>
      <c r="B245" s="250"/>
      <c r="C245" s="17" t="s">
        <v>156</v>
      </c>
      <c r="D245" s="24">
        <f t="shared" si="37"/>
        <v>11160</v>
      </c>
      <c r="E245" s="30" t="s">
        <v>358</v>
      </c>
      <c r="F245" s="30" t="s">
        <v>358</v>
      </c>
      <c r="G245" s="30" t="s">
        <v>358</v>
      </c>
      <c r="H245" s="30" t="s">
        <v>358</v>
      </c>
      <c r="I245" s="30" t="s">
        <v>358</v>
      </c>
      <c r="J245" s="147">
        <v>11160</v>
      </c>
      <c r="K245" s="30" t="s">
        <v>358</v>
      </c>
      <c r="L245" s="30" t="s">
        <v>358</v>
      </c>
      <c r="M245" s="29" t="s">
        <v>358</v>
      </c>
      <c r="N245" s="29" t="s">
        <v>358</v>
      </c>
      <c r="O245" s="29" t="s">
        <v>358</v>
      </c>
      <c r="P245" s="29" t="s">
        <v>358</v>
      </c>
      <c r="Q245" s="29" t="s">
        <v>358</v>
      </c>
      <c r="R245" s="276"/>
      <c r="S245" s="279"/>
      <c r="T245" s="297"/>
    </row>
    <row r="246" spans="1:20" s="78" customFormat="1" ht="36.75" customHeight="1" x14ac:dyDescent="0.25">
      <c r="A246" s="228"/>
      <c r="B246" s="251"/>
      <c r="C246" s="17" t="s">
        <v>66</v>
      </c>
      <c r="D246" s="24">
        <f t="shared" si="37"/>
        <v>840</v>
      </c>
      <c r="E246" s="30" t="s">
        <v>358</v>
      </c>
      <c r="F246" s="30" t="s">
        <v>358</v>
      </c>
      <c r="G246" s="30" t="s">
        <v>358</v>
      </c>
      <c r="H246" s="30" t="s">
        <v>358</v>
      </c>
      <c r="I246" s="30" t="s">
        <v>358</v>
      </c>
      <c r="J246" s="147">
        <v>840</v>
      </c>
      <c r="K246" s="30" t="s">
        <v>358</v>
      </c>
      <c r="L246" s="30" t="s">
        <v>358</v>
      </c>
      <c r="M246" s="29" t="s">
        <v>358</v>
      </c>
      <c r="N246" s="29" t="s">
        <v>358</v>
      </c>
      <c r="O246" s="29" t="s">
        <v>358</v>
      </c>
      <c r="P246" s="29" t="s">
        <v>358</v>
      </c>
      <c r="Q246" s="29" t="s">
        <v>358</v>
      </c>
      <c r="R246" s="277"/>
      <c r="S246" s="280"/>
      <c r="T246" s="298"/>
    </row>
    <row r="247" spans="1:20" s="78" customFormat="1" ht="57.75" customHeight="1" x14ac:dyDescent="0.25">
      <c r="A247" s="112" t="s">
        <v>268</v>
      </c>
      <c r="B247" s="127" t="s">
        <v>269</v>
      </c>
      <c r="C247" s="17" t="s">
        <v>66</v>
      </c>
      <c r="D247" s="24">
        <f t="shared" si="37"/>
        <v>1020</v>
      </c>
      <c r="E247" s="30" t="s">
        <v>358</v>
      </c>
      <c r="F247" s="30" t="s">
        <v>358</v>
      </c>
      <c r="G247" s="30" t="s">
        <v>358</v>
      </c>
      <c r="H247" s="30" t="s">
        <v>358</v>
      </c>
      <c r="I247" s="30" t="s">
        <v>358</v>
      </c>
      <c r="J247" s="147">
        <v>1020</v>
      </c>
      <c r="K247" s="30" t="s">
        <v>358</v>
      </c>
      <c r="L247" s="30" t="s">
        <v>358</v>
      </c>
      <c r="M247" s="29" t="s">
        <v>358</v>
      </c>
      <c r="N247" s="29" t="s">
        <v>358</v>
      </c>
      <c r="O247" s="29" t="s">
        <v>358</v>
      </c>
      <c r="P247" s="29" t="s">
        <v>358</v>
      </c>
      <c r="Q247" s="29" t="s">
        <v>358</v>
      </c>
      <c r="R247" s="155">
        <v>2021</v>
      </c>
      <c r="S247" s="149" t="s">
        <v>182</v>
      </c>
      <c r="T247" s="146" t="s">
        <v>255</v>
      </c>
    </row>
    <row r="248" spans="1:20" s="78" customFormat="1" ht="55.5" customHeight="1" x14ac:dyDescent="0.25">
      <c r="A248" s="112" t="s">
        <v>270</v>
      </c>
      <c r="B248" s="127" t="s">
        <v>600</v>
      </c>
      <c r="C248" s="17" t="s">
        <v>66</v>
      </c>
      <c r="D248" s="24">
        <f>J248+K248</f>
        <v>3349.5</v>
      </c>
      <c r="E248" s="30" t="s">
        <v>358</v>
      </c>
      <c r="F248" s="30" t="s">
        <v>358</v>
      </c>
      <c r="G248" s="30" t="s">
        <v>358</v>
      </c>
      <c r="H248" s="30" t="s">
        <v>358</v>
      </c>
      <c r="I248" s="30" t="s">
        <v>358</v>
      </c>
      <c r="J248" s="147">
        <v>1690</v>
      </c>
      <c r="K248" s="30">
        <v>1659.5</v>
      </c>
      <c r="L248" s="30" t="s">
        <v>358</v>
      </c>
      <c r="M248" s="29" t="s">
        <v>358</v>
      </c>
      <c r="N248" s="29" t="s">
        <v>358</v>
      </c>
      <c r="O248" s="29" t="s">
        <v>358</v>
      </c>
      <c r="P248" s="29" t="s">
        <v>358</v>
      </c>
      <c r="Q248" s="29" t="s">
        <v>358</v>
      </c>
      <c r="R248" s="148" t="s">
        <v>459</v>
      </c>
      <c r="S248" s="149" t="s">
        <v>182</v>
      </c>
      <c r="T248" s="146" t="s">
        <v>255</v>
      </c>
    </row>
    <row r="249" spans="1:20" s="78" customFormat="1" ht="62.25" customHeight="1" x14ac:dyDescent="0.25">
      <c r="A249" s="112" t="s">
        <v>271</v>
      </c>
      <c r="B249" s="127" t="s">
        <v>601</v>
      </c>
      <c r="C249" s="17" t="s">
        <v>66</v>
      </c>
      <c r="D249" s="24">
        <f>J249+K249</f>
        <v>1650</v>
      </c>
      <c r="E249" s="30" t="s">
        <v>358</v>
      </c>
      <c r="F249" s="30" t="s">
        <v>358</v>
      </c>
      <c r="G249" s="30" t="s">
        <v>358</v>
      </c>
      <c r="H249" s="30" t="s">
        <v>358</v>
      </c>
      <c r="I249" s="30" t="s">
        <v>358</v>
      </c>
      <c r="J249" s="147">
        <v>825</v>
      </c>
      <c r="K249" s="30">
        <v>825</v>
      </c>
      <c r="L249" s="30" t="s">
        <v>358</v>
      </c>
      <c r="M249" s="29" t="s">
        <v>358</v>
      </c>
      <c r="N249" s="29" t="s">
        <v>358</v>
      </c>
      <c r="O249" s="29" t="s">
        <v>358</v>
      </c>
      <c r="P249" s="29" t="s">
        <v>358</v>
      </c>
      <c r="Q249" s="29" t="s">
        <v>358</v>
      </c>
      <c r="R249" s="148" t="s">
        <v>459</v>
      </c>
      <c r="S249" s="149" t="s">
        <v>182</v>
      </c>
      <c r="T249" s="146" t="s">
        <v>255</v>
      </c>
    </row>
    <row r="250" spans="1:20" s="78" customFormat="1" ht="58.5" customHeight="1" x14ac:dyDescent="0.25">
      <c r="A250" s="112" t="s">
        <v>272</v>
      </c>
      <c r="B250" s="127" t="s">
        <v>602</v>
      </c>
      <c r="C250" s="17" t="s">
        <v>66</v>
      </c>
      <c r="D250" s="24">
        <f t="shared" si="37"/>
        <v>3130.9</v>
      </c>
      <c r="E250" s="30" t="s">
        <v>358</v>
      </c>
      <c r="F250" s="30" t="s">
        <v>358</v>
      </c>
      <c r="G250" s="30" t="s">
        <v>358</v>
      </c>
      <c r="H250" s="30" t="s">
        <v>358</v>
      </c>
      <c r="I250" s="30" t="s">
        <v>358</v>
      </c>
      <c r="J250" s="147">
        <v>3130.9</v>
      </c>
      <c r="K250" s="30" t="s">
        <v>358</v>
      </c>
      <c r="L250" s="30" t="s">
        <v>358</v>
      </c>
      <c r="M250" s="29" t="s">
        <v>358</v>
      </c>
      <c r="N250" s="29" t="s">
        <v>358</v>
      </c>
      <c r="O250" s="29" t="s">
        <v>358</v>
      </c>
      <c r="P250" s="29" t="s">
        <v>358</v>
      </c>
      <c r="Q250" s="29" t="s">
        <v>358</v>
      </c>
      <c r="R250" s="155">
        <v>2021</v>
      </c>
      <c r="S250" s="149" t="s">
        <v>182</v>
      </c>
      <c r="T250" s="146" t="s">
        <v>255</v>
      </c>
    </row>
    <row r="251" spans="1:20" s="78" customFormat="1" ht="66" customHeight="1" x14ac:dyDescent="0.25">
      <c r="A251" s="112" t="s">
        <v>273</v>
      </c>
      <c r="B251" s="127" t="s">
        <v>603</v>
      </c>
      <c r="C251" s="17" t="s">
        <v>66</v>
      </c>
      <c r="D251" s="24">
        <f>J251+K251</f>
        <v>3408.5</v>
      </c>
      <c r="E251" s="30" t="s">
        <v>358</v>
      </c>
      <c r="F251" s="30" t="s">
        <v>358</v>
      </c>
      <c r="G251" s="30" t="s">
        <v>358</v>
      </c>
      <c r="H251" s="30" t="s">
        <v>358</v>
      </c>
      <c r="I251" s="30" t="s">
        <v>358</v>
      </c>
      <c r="J251" s="147">
        <v>2319.9</v>
      </c>
      <c r="K251" s="30">
        <v>1088.5999999999999</v>
      </c>
      <c r="L251" s="30" t="s">
        <v>358</v>
      </c>
      <c r="M251" s="29" t="s">
        <v>358</v>
      </c>
      <c r="N251" s="29" t="s">
        <v>358</v>
      </c>
      <c r="O251" s="29" t="s">
        <v>358</v>
      </c>
      <c r="P251" s="29" t="s">
        <v>358</v>
      </c>
      <c r="Q251" s="29" t="s">
        <v>358</v>
      </c>
      <c r="R251" s="148" t="s">
        <v>459</v>
      </c>
      <c r="S251" s="149" t="s">
        <v>182</v>
      </c>
      <c r="T251" s="146" t="s">
        <v>255</v>
      </c>
    </row>
    <row r="252" spans="1:20" s="78" customFormat="1" ht="42.75" customHeight="1" x14ac:dyDescent="0.25">
      <c r="A252" s="226" t="s">
        <v>274</v>
      </c>
      <c r="B252" s="249" t="s">
        <v>275</v>
      </c>
      <c r="C252" s="17" t="s">
        <v>154</v>
      </c>
      <c r="D252" s="24">
        <f t="shared" si="37"/>
        <v>809.9</v>
      </c>
      <c r="E252" s="30" t="s">
        <v>358</v>
      </c>
      <c r="F252" s="30" t="s">
        <v>358</v>
      </c>
      <c r="G252" s="30" t="s">
        <v>358</v>
      </c>
      <c r="H252" s="30" t="s">
        <v>358</v>
      </c>
      <c r="I252" s="30" t="s">
        <v>358</v>
      </c>
      <c r="J252" s="30">
        <f>J254</f>
        <v>809.9</v>
      </c>
      <c r="K252" s="30" t="s">
        <v>358</v>
      </c>
      <c r="L252" s="30" t="s">
        <v>358</v>
      </c>
      <c r="M252" s="29" t="s">
        <v>358</v>
      </c>
      <c r="N252" s="29" t="s">
        <v>358</v>
      </c>
      <c r="O252" s="29" t="s">
        <v>358</v>
      </c>
      <c r="P252" s="29" t="s">
        <v>358</v>
      </c>
      <c r="Q252" s="29" t="s">
        <v>358</v>
      </c>
      <c r="R252" s="275">
        <v>2021</v>
      </c>
      <c r="S252" s="278" t="s">
        <v>182</v>
      </c>
      <c r="T252" s="296" t="s">
        <v>276</v>
      </c>
    </row>
    <row r="253" spans="1:20" s="78" customFormat="1" ht="24.75" customHeight="1" x14ac:dyDescent="0.25">
      <c r="A253" s="290"/>
      <c r="B253" s="250"/>
      <c r="C253" s="17" t="s">
        <v>156</v>
      </c>
      <c r="D253" s="24" t="str">
        <f t="shared" si="37"/>
        <v>-</v>
      </c>
      <c r="E253" s="30" t="s">
        <v>358</v>
      </c>
      <c r="F253" s="30" t="s">
        <v>358</v>
      </c>
      <c r="G253" s="30" t="s">
        <v>358</v>
      </c>
      <c r="H253" s="30" t="s">
        <v>358</v>
      </c>
      <c r="I253" s="30" t="s">
        <v>358</v>
      </c>
      <c r="J253" s="147" t="s">
        <v>362</v>
      </c>
      <c r="K253" s="30" t="s">
        <v>358</v>
      </c>
      <c r="L253" s="30" t="s">
        <v>358</v>
      </c>
      <c r="M253" s="29" t="s">
        <v>358</v>
      </c>
      <c r="N253" s="29" t="s">
        <v>358</v>
      </c>
      <c r="O253" s="29" t="s">
        <v>358</v>
      </c>
      <c r="P253" s="29" t="s">
        <v>358</v>
      </c>
      <c r="Q253" s="29" t="s">
        <v>358</v>
      </c>
      <c r="R253" s="276"/>
      <c r="S253" s="294"/>
      <c r="T253" s="294"/>
    </row>
    <row r="254" spans="1:20" s="78" customFormat="1" ht="38.25" customHeight="1" x14ac:dyDescent="0.25">
      <c r="A254" s="291"/>
      <c r="B254" s="251"/>
      <c r="C254" s="17" t="s">
        <v>66</v>
      </c>
      <c r="D254" s="24">
        <f t="shared" si="37"/>
        <v>809.9</v>
      </c>
      <c r="E254" s="30" t="s">
        <v>358</v>
      </c>
      <c r="F254" s="30" t="s">
        <v>358</v>
      </c>
      <c r="G254" s="30" t="s">
        <v>358</v>
      </c>
      <c r="H254" s="30" t="s">
        <v>358</v>
      </c>
      <c r="I254" s="30" t="s">
        <v>358</v>
      </c>
      <c r="J254" s="147">
        <f>809.9</f>
        <v>809.9</v>
      </c>
      <c r="K254" s="30" t="s">
        <v>358</v>
      </c>
      <c r="L254" s="30" t="s">
        <v>358</v>
      </c>
      <c r="M254" s="29" t="s">
        <v>358</v>
      </c>
      <c r="N254" s="29" t="s">
        <v>358</v>
      </c>
      <c r="O254" s="29" t="s">
        <v>358</v>
      </c>
      <c r="P254" s="29" t="s">
        <v>358</v>
      </c>
      <c r="Q254" s="29" t="s">
        <v>358</v>
      </c>
      <c r="R254" s="277"/>
      <c r="S254" s="295"/>
      <c r="T254" s="295"/>
    </row>
    <row r="255" spans="1:20" s="91" customFormat="1" ht="103.5" customHeight="1" x14ac:dyDescent="0.25">
      <c r="A255" s="112" t="s">
        <v>277</v>
      </c>
      <c r="B255" s="127" t="s">
        <v>604</v>
      </c>
      <c r="C255" s="17" t="s">
        <v>66</v>
      </c>
      <c r="D255" s="24">
        <f t="shared" si="37"/>
        <v>1500</v>
      </c>
      <c r="E255" s="30" t="s">
        <v>358</v>
      </c>
      <c r="F255" s="30" t="s">
        <v>358</v>
      </c>
      <c r="G255" s="30" t="s">
        <v>358</v>
      </c>
      <c r="H255" s="30" t="s">
        <v>358</v>
      </c>
      <c r="I255" s="30" t="s">
        <v>358</v>
      </c>
      <c r="J255" s="147">
        <v>1500</v>
      </c>
      <c r="K255" s="30" t="s">
        <v>358</v>
      </c>
      <c r="L255" s="30" t="s">
        <v>358</v>
      </c>
      <c r="M255" s="29" t="s">
        <v>358</v>
      </c>
      <c r="N255" s="29" t="s">
        <v>358</v>
      </c>
      <c r="O255" s="29" t="s">
        <v>358</v>
      </c>
      <c r="P255" s="29" t="s">
        <v>358</v>
      </c>
      <c r="Q255" s="29" t="s">
        <v>358</v>
      </c>
      <c r="R255" s="155">
        <v>2021</v>
      </c>
      <c r="S255" s="149" t="s">
        <v>182</v>
      </c>
      <c r="T255" s="146" t="s">
        <v>255</v>
      </c>
    </row>
    <row r="256" spans="1:20" s="91" customFormat="1" ht="71.25" customHeight="1" x14ac:dyDescent="0.25">
      <c r="A256" s="112" t="s">
        <v>278</v>
      </c>
      <c r="B256" s="127" t="s">
        <v>517</v>
      </c>
      <c r="C256" s="17" t="s">
        <v>66</v>
      </c>
      <c r="D256" s="24">
        <f t="shared" si="37"/>
        <v>1206.8</v>
      </c>
      <c r="E256" s="30" t="s">
        <v>358</v>
      </c>
      <c r="F256" s="30" t="s">
        <v>358</v>
      </c>
      <c r="G256" s="30" t="s">
        <v>358</v>
      </c>
      <c r="H256" s="30" t="s">
        <v>358</v>
      </c>
      <c r="I256" s="30" t="s">
        <v>358</v>
      </c>
      <c r="J256" s="147">
        <v>1206.8</v>
      </c>
      <c r="K256" s="30" t="s">
        <v>358</v>
      </c>
      <c r="L256" s="30" t="s">
        <v>358</v>
      </c>
      <c r="M256" s="29" t="s">
        <v>358</v>
      </c>
      <c r="N256" s="29" t="s">
        <v>358</v>
      </c>
      <c r="O256" s="29" t="s">
        <v>358</v>
      </c>
      <c r="P256" s="29" t="s">
        <v>358</v>
      </c>
      <c r="Q256" s="29" t="s">
        <v>358</v>
      </c>
      <c r="R256" s="155">
        <v>2021</v>
      </c>
      <c r="S256" s="149" t="s">
        <v>182</v>
      </c>
      <c r="T256" s="146" t="s">
        <v>255</v>
      </c>
    </row>
    <row r="257" spans="1:21" s="91" customFormat="1" ht="77.25" customHeight="1" x14ac:dyDescent="0.25">
      <c r="A257" s="112" t="s">
        <v>279</v>
      </c>
      <c r="B257" s="127" t="s">
        <v>280</v>
      </c>
      <c r="C257" s="17" t="s">
        <v>66</v>
      </c>
      <c r="D257" s="24">
        <f t="shared" si="37"/>
        <v>2540.8000000000002</v>
      </c>
      <c r="E257" s="30" t="s">
        <v>358</v>
      </c>
      <c r="F257" s="30" t="s">
        <v>358</v>
      </c>
      <c r="G257" s="30" t="s">
        <v>358</v>
      </c>
      <c r="H257" s="30" t="s">
        <v>358</v>
      </c>
      <c r="I257" s="30" t="s">
        <v>358</v>
      </c>
      <c r="J257" s="147">
        <v>2540.8000000000002</v>
      </c>
      <c r="K257" s="30" t="s">
        <v>358</v>
      </c>
      <c r="L257" s="30" t="s">
        <v>358</v>
      </c>
      <c r="M257" s="29" t="s">
        <v>358</v>
      </c>
      <c r="N257" s="29" t="s">
        <v>358</v>
      </c>
      <c r="O257" s="29" t="s">
        <v>358</v>
      </c>
      <c r="P257" s="29" t="s">
        <v>358</v>
      </c>
      <c r="Q257" s="29" t="s">
        <v>358</v>
      </c>
      <c r="R257" s="155">
        <v>2021</v>
      </c>
      <c r="S257" s="149" t="s">
        <v>182</v>
      </c>
      <c r="T257" s="146" t="s">
        <v>255</v>
      </c>
    </row>
    <row r="258" spans="1:21" s="78" customFormat="1" ht="64.5" customHeight="1" x14ac:dyDescent="0.25">
      <c r="A258" s="112" t="s">
        <v>281</v>
      </c>
      <c r="B258" s="127" t="s">
        <v>518</v>
      </c>
      <c r="C258" s="17" t="s">
        <v>66</v>
      </c>
      <c r="D258" s="24">
        <f>J258+K258+L258</f>
        <v>6992.7999999999993</v>
      </c>
      <c r="E258" s="30" t="s">
        <v>358</v>
      </c>
      <c r="F258" s="30" t="s">
        <v>358</v>
      </c>
      <c r="G258" s="30" t="s">
        <v>358</v>
      </c>
      <c r="H258" s="30" t="s">
        <v>358</v>
      </c>
      <c r="I258" s="30" t="s">
        <v>358</v>
      </c>
      <c r="J258" s="147">
        <v>909.3</v>
      </c>
      <c r="K258" s="30">
        <v>1253.3</v>
      </c>
      <c r="L258" s="30">
        <v>4830.2</v>
      </c>
      <c r="M258" s="29" t="s">
        <v>358</v>
      </c>
      <c r="N258" s="29" t="s">
        <v>358</v>
      </c>
      <c r="O258" s="29" t="s">
        <v>358</v>
      </c>
      <c r="P258" s="29" t="s">
        <v>358</v>
      </c>
      <c r="Q258" s="29" t="s">
        <v>358</v>
      </c>
      <c r="R258" s="155" t="s">
        <v>479</v>
      </c>
      <c r="S258" s="149" t="s">
        <v>182</v>
      </c>
      <c r="T258" s="146" t="s">
        <v>255</v>
      </c>
    </row>
    <row r="259" spans="1:21" s="78" customFormat="1" ht="115.5" customHeight="1" x14ac:dyDescent="0.25">
      <c r="A259" s="112" t="s">
        <v>282</v>
      </c>
      <c r="B259" s="120" t="s">
        <v>283</v>
      </c>
      <c r="C259" s="18" t="s">
        <v>542</v>
      </c>
      <c r="D259" s="24" t="s">
        <v>362</v>
      </c>
      <c r="E259" s="30" t="s">
        <v>358</v>
      </c>
      <c r="F259" s="30" t="s">
        <v>358</v>
      </c>
      <c r="G259" s="30" t="s">
        <v>358</v>
      </c>
      <c r="H259" s="30" t="s">
        <v>358</v>
      </c>
      <c r="I259" s="30" t="s">
        <v>358</v>
      </c>
      <c r="J259" s="18" t="s">
        <v>362</v>
      </c>
      <c r="K259" s="30" t="s">
        <v>358</v>
      </c>
      <c r="L259" s="30" t="s">
        <v>358</v>
      </c>
      <c r="M259" s="29" t="s">
        <v>358</v>
      </c>
      <c r="N259" s="29" t="s">
        <v>358</v>
      </c>
      <c r="O259" s="29" t="s">
        <v>358</v>
      </c>
      <c r="P259" s="29" t="s">
        <v>358</v>
      </c>
      <c r="Q259" s="29" t="s">
        <v>358</v>
      </c>
      <c r="R259" s="112" t="s">
        <v>457</v>
      </c>
      <c r="S259" s="47" t="s">
        <v>284</v>
      </c>
      <c r="T259" s="87" t="s">
        <v>285</v>
      </c>
    </row>
    <row r="260" spans="1:21" s="78" customFormat="1" ht="63.75" customHeight="1" x14ac:dyDescent="0.25">
      <c r="A260" s="226" t="s">
        <v>286</v>
      </c>
      <c r="B260" s="249" t="s">
        <v>420</v>
      </c>
      <c r="C260" s="243" t="s">
        <v>542</v>
      </c>
      <c r="D260" s="24" t="s">
        <v>362</v>
      </c>
      <c r="E260" s="30" t="s">
        <v>358</v>
      </c>
      <c r="F260" s="30" t="s">
        <v>358</v>
      </c>
      <c r="G260" s="30" t="s">
        <v>358</v>
      </c>
      <c r="H260" s="30" t="s">
        <v>358</v>
      </c>
      <c r="I260" s="30" t="s">
        <v>358</v>
      </c>
      <c r="J260" s="30" t="s">
        <v>358</v>
      </c>
      <c r="K260" s="30" t="s">
        <v>358</v>
      </c>
      <c r="L260" s="30" t="s">
        <v>358</v>
      </c>
      <c r="M260" s="30" t="s">
        <v>358</v>
      </c>
      <c r="N260" s="30" t="s">
        <v>358</v>
      </c>
      <c r="O260" s="30" t="s">
        <v>358</v>
      </c>
      <c r="P260" s="30" t="s">
        <v>358</v>
      </c>
      <c r="Q260" s="30" t="s">
        <v>358</v>
      </c>
      <c r="R260" s="112" t="s">
        <v>446</v>
      </c>
      <c r="S260" s="47" t="s">
        <v>128</v>
      </c>
      <c r="T260" s="235" t="s">
        <v>287</v>
      </c>
    </row>
    <row r="261" spans="1:21" s="78" customFormat="1" ht="63.75" customHeight="1" x14ac:dyDescent="0.25">
      <c r="A261" s="227"/>
      <c r="B261" s="251"/>
      <c r="C261" s="245"/>
      <c r="D261" s="24" t="s">
        <v>362</v>
      </c>
      <c r="E261" s="30" t="s">
        <v>358</v>
      </c>
      <c r="F261" s="30" t="s">
        <v>358</v>
      </c>
      <c r="G261" s="30" t="s">
        <v>358</v>
      </c>
      <c r="H261" s="30" t="s">
        <v>358</v>
      </c>
      <c r="I261" s="30" t="s">
        <v>358</v>
      </c>
      <c r="J261" s="30" t="s">
        <v>358</v>
      </c>
      <c r="K261" s="30" t="s">
        <v>358</v>
      </c>
      <c r="L261" s="30" t="s">
        <v>358</v>
      </c>
      <c r="M261" s="30" t="s">
        <v>358</v>
      </c>
      <c r="N261" s="30" t="s">
        <v>358</v>
      </c>
      <c r="O261" s="30" t="s">
        <v>358</v>
      </c>
      <c r="P261" s="30" t="s">
        <v>358</v>
      </c>
      <c r="Q261" s="30" t="s">
        <v>358</v>
      </c>
      <c r="R261" s="112" t="s">
        <v>480</v>
      </c>
      <c r="S261" s="47" t="s">
        <v>42</v>
      </c>
      <c r="T261" s="236"/>
    </row>
    <row r="262" spans="1:21" s="78" customFormat="1" ht="86.25" customHeight="1" x14ac:dyDescent="0.25">
      <c r="A262" s="228"/>
      <c r="B262" s="209" t="s">
        <v>674</v>
      </c>
      <c r="C262" s="63"/>
      <c r="D262" s="24"/>
      <c r="E262" s="30" t="s">
        <v>358</v>
      </c>
      <c r="F262" s="30" t="s">
        <v>358</v>
      </c>
      <c r="G262" s="30" t="s">
        <v>358</v>
      </c>
      <c r="H262" s="30" t="s">
        <v>358</v>
      </c>
      <c r="I262" s="30" t="s">
        <v>358</v>
      </c>
      <c r="J262" s="30" t="s">
        <v>358</v>
      </c>
      <c r="K262" s="30" t="s">
        <v>358</v>
      </c>
      <c r="L262" s="30" t="s">
        <v>358</v>
      </c>
      <c r="M262" s="30" t="s">
        <v>358</v>
      </c>
      <c r="N262" s="30" t="s">
        <v>358</v>
      </c>
      <c r="O262" s="30" t="s">
        <v>358</v>
      </c>
      <c r="P262" s="30" t="s">
        <v>358</v>
      </c>
      <c r="Q262" s="30"/>
      <c r="R262" s="112" t="s">
        <v>675</v>
      </c>
      <c r="S262" s="47" t="s">
        <v>42</v>
      </c>
      <c r="T262" s="237"/>
    </row>
    <row r="263" spans="1:21" s="78" customFormat="1" ht="84" customHeight="1" x14ac:dyDescent="0.25">
      <c r="A263" s="123" t="s">
        <v>288</v>
      </c>
      <c r="B263" s="122" t="s">
        <v>668</v>
      </c>
      <c r="C263" s="48" t="s">
        <v>542</v>
      </c>
      <c r="D263" s="24" t="s">
        <v>362</v>
      </c>
      <c r="E263" s="30" t="s">
        <v>358</v>
      </c>
      <c r="F263" s="30" t="s">
        <v>358</v>
      </c>
      <c r="G263" s="30" t="s">
        <v>358</v>
      </c>
      <c r="H263" s="30" t="s">
        <v>358</v>
      </c>
      <c r="I263" s="30" t="s">
        <v>358</v>
      </c>
      <c r="J263" s="18" t="s">
        <v>358</v>
      </c>
      <c r="K263" s="21" t="s">
        <v>358</v>
      </c>
      <c r="L263" s="21" t="s">
        <v>358</v>
      </c>
      <c r="M263" s="30" t="s">
        <v>358</v>
      </c>
      <c r="N263" s="30" t="s">
        <v>358</v>
      </c>
      <c r="O263" s="30" t="s">
        <v>358</v>
      </c>
      <c r="P263" s="30" t="s">
        <v>358</v>
      </c>
      <c r="Q263" s="30" t="s">
        <v>358</v>
      </c>
      <c r="R263" s="112" t="s">
        <v>447</v>
      </c>
      <c r="S263" s="47" t="s">
        <v>42</v>
      </c>
      <c r="T263" s="47" t="s">
        <v>290</v>
      </c>
    </row>
    <row r="264" spans="1:21" s="78" customFormat="1" ht="78" customHeight="1" x14ac:dyDescent="0.25">
      <c r="A264" s="66" t="s">
        <v>291</v>
      </c>
      <c r="B264" s="120" t="s">
        <v>605</v>
      </c>
      <c r="C264" s="17" t="s">
        <v>66</v>
      </c>
      <c r="D264" s="24">
        <f>J264</f>
        <v>2219.4</v>
      </c>
      <c r="E264" s="30" t="s">
        <v>358</v>
      </c>
      <c r="F264" s="30" t="s">
        <v>358</v>
      </c>
      <c r="G264" s="30" t="s">
        <v>358</v>
      </c>
      <c r="H264" s="30" t="s">
        <v>358</v>
      </c>
      <c r="I264" s="30" t="s">
        <v>358</v>
      </c>
      <c r="J264" s="147">
        <v>2219.4</v>
      </c>
      <c r="K264" s="30" t="s">
        <v>358</v>
      </c>
      <c r="L264" s="21" t="s">
        <v>358</v>
      </c>
      <c r="M264" s="13" t="s">
        <v>358</v>
      </c>
      <c r="N264" s="13" t="s">
        <v>358</v>
      </c>
      <c r="O264" s="13" t="s">
        <v>358</v>
      </c>
      <c r="P264" s="13" t="s">
        <v>358</v>
      </c>
      <c r="Q264" s="13" t="s">
        <v>358</v>
      </c>
      <c r="R264" s="155">
        <v>2021</v>
      </c>
      <c r="S264" s="149" t="s">
        <v>182</v>
      </c>
      <c r="T264" s="146" t="s">
        <v>255</v>
      </c>
    </row>
    <row r="265" spans="1:21" s="78" customFormat="1" ht="63.75" customHeight="1" x14ac:dyDescent="0.25">
      <c r="A265" s="226" t="s">
        <v>292</v>
      </c>
      <c r="B265" s="249" t="s">
        <v>403</v>
      </c>
      <c r="C265" s="224" t="s">
        <v>66</v>
      </c>
      <c r="D265" s="24">
        <f>J265+K265+L265+M265+N265+O265</f>
        <v>47151.213820000004</v>
      </c>
      <c r="E265" s="30" t="s">
        <v>358</v>
      </c>
      <c r="F265" s="30" t="s">
        <v>358</v>
      </c>
      <c r="G265" s="30" t="s">
        <v>358</v>
      </c>
      <c r="H265" s="30" t="s">
        <v>358</v>
      </c>
      <c r="I265" s="30" t="s">
        <v>358</v>
      </c>
      <c r="J265" s="147">
        <v>5554.6</v>
      </c>
      <c r="K265" s="18">
        <v>20517.3</v>
      </c>
      <c r="L265" s="30">
        <v>18226</v>
      </c>
      <c r="M265" s="30">
        <v>2853.3138199999999</v>
      </c>
      <c r="N265" s="30"/>
      <c r="O265" s="30"/>
      <c r="P265" s="30"/>
      <c r="Q265" s="30"/>
      <c r="R265" s="148" t="s">
        <v>450</v>
      </c>
      <c r="S265" s="149" t="s">
        <v>182</v>
      </c>
      <c r="T265" s="292" t="s">
        <v>494</v>
      </c>
    </row>
    <row r="266" spans="1:21" s="78" customFormat="1" ht="63.75" customHeight="1" x14ac:dyDescent="0.25">
      <c r="A266" s="228"/>
      <c r="B266" s="251"/>
      <c r="C266" s="225"/>
      <c r="D266" s="24">
        <f>J266+K266+L266+M266+N266+O266</f>
        <v>33350</v>
      </c>
      <c r="E266" s="137"/>
      <c r="F266" s="137"/>
      <c r="G266" s="137"/>
      <c r="H266" s="137"/>
      <c r="I266" s="137"/>
      <c r="J266" s="147"/>
      <c r="K266" s="20"/>
      <c r="L266" s="137"/>
      <c r="M266" s="30">
        <v>21350</v>
      </c>
      <c r="N266" s="30">
        <v>12000</v>
      </c>
      <c r="O266" s="30"/>
      <c r="P266" s="30"/>
      <c r="Q266" s="30"/>
      <c r="R266" s="148" t="s">
        <v>636</v>
      </c>
      <c r="S266" s="149" t="s">
        <v>449</v>
      </c>
      <c r="T266" s="293"/>
    </row>
    <row r="267" spans="1:21" s="78" customFormat="1" ht="81" customHeight="1" x14ac:dyDescent="0.25">
      <c r="A267" s="226" t="s">
        <v>293</v>
      </c>
      <c r="B267" s="229" t="s">
        <v>294</v>
      </c>
      <c r="C267" s="224" t="s">
        <v>66</v>
      </c>
      <c r="D267" s="284">
        <v>0</v>
      </c>
      <c r="E267" s="218" t="s">
        <v>358</v>
      </c>
      <c r="F267" s="218" t="s">
        <v>358</v>
      </c>
      <c r="G267" s="218" t="s">
        <v>358</v>
      </c>
      <c r="H267" s="218" t="s">
        <v>358</v>
      </c>
      <c r="I267" s="218" t="s">
        <v>358</v>
      </c>
      <c r="J267" s="288" t="s">
        <v>362</v>
      </c>
      <c r="K267" s="218" t="s">
        <v>362</v>
      </c>
      <c r="L267" s="218" t="s">
        <v>362</v>
      </c>
      <c r="M267" s="221" t="s">
        <v>362</v>
      </c>
      <c r="N267" s="221" t="s">
        <v>362</v>
      </c>
      <c r="O267" s="221" t="s">
        <v>362</v>
      </c>
      <c r="P267" s="221"/>
      <c r="Q267" s="221"/>
      <c r="R267" s="34" t="s">
        <v>459</v>
      </c>
      <c r="S267" s="150" t="s">
        <v>417</v>
      </c>
      <c r="T267" s="292" t="s">
        <v>296</v>
      </c>
      <c r="U267" s="151"/>
    </row>
    <row r="268" spans="1:21" s="78" customFormat="1" ht="78.75" customHeight="1" x14ac:dyDescent="0.25">
      <c r="A268" s="227"/>
      <c r="B268" s="230"/>
      <c r="C268" s="258"/>
      <c r="D268" s="286"/>
      <c r="E268" s="220"/>
      <c r="F268" s="220"/>
      <c r="G268" s="220"/>
      <c r="H268" s="220"/>
      <c r="I268" s="220"/>
      <c r="J268" s="289"/>
      <c r="K268" s="220"/>
      <c r="L268" s="220"/>
      <c r="M268" s="223"/>
      <c r="N268" s="223"/>
      <c r="O268" s="223"/>
      <c r="P268" s="223"/>
      <c r="Q268" s="223"/>
      <c r="R268" s="34" t="s">
        <v>451</v>
      </c>
      <c r="S268" s="94" t="s">
        <v>289</v>
      </c>
      <c r="T268" s="302"/>
      <c r="U268" s="151"/>
    </row>
    <row r="269" spans="1:21" s="78" customFormat="1" ht="105" customHeight="1" x14ac:dyDescent="0.25">
      <c r="A269" s="228"/>
      <c r="B269" s="231"/>
      <c r="C269" s="225"/>
      <c r="D269" s="139">
        <v>0</v>
      </c>
      <c r="E269" s="138"/>
      <c r="F269" s="138"/>
      <c r="G269" s="138"/>
      <c r="H269" s="138"/>
      <c r="I269" s="138"/>
      <c r="J269" s="152"/>
      <c r="K269" s="138"/>
      <c r="L269" s="138"/>
      <c r="M269" s="55"/>
      <c r="N269" s="55"/>
      <c r="O269" s="55"/>
      <c r="P269" s="29"/>
      <c r="Q269" s="29"/>
      <c r="R269" s="34" t="s">
        <v>636</v>
      </c>
      <c r="S269" s="94" t="s">
        <v>448</v>
      </c>
      <c r="T269" s="293"/>
      <c r="U269" s="151"/>
    </row>
    <row r="270" spans="1:21" s="91" customFormat="1" ht="75.75" customHeight="1" x14ac:dyDescent="0.25">
      <c r="A270" s="66" t="s">
        <v>297</v>
      </c>
      <c r="B270" s="120" t="s">
        <v>298</v>
      </c>
      <c r="C270" s="17" t="s">
        <v>542</v>
      </c>
      <c r="D270" s="24" t="s">
        <v>362</v>
      </c>
      <c r="E270" s="30" t="s">
        <v>358</v>
      </c>
      <c r="F270" s="30" t="s">
        <v>358</v>
      </c>
      <c r="G270" s="30" t="s">
        <v>358</v>
      </c>
      <c r="H270" s="30" t="s">
        <v>358</v>
      </c>
      <c r="I270" s="30" t="s">
        <v>358</v>
      </c>
      <c r="J270" s="42" t="s">
        <v>358</v>
      </c>
      <c r="K270" s="30" t="s">
        <v>362</v>
      </c>
      <c r="L270" s="30" t="s">
        <v>358</v>
      </c>
      <c r="M270" s="29" t="s">
        <v>358</v>
      </c>
      <c r="N270" s="29" t="s">
        <v>358</v>
      </c>
      <c r="O270" s="29" t="s">
        <v>358</v>
      </c>
      <c r="P270" s="29" t="s">
        <v>358</v>
      </c>
      <c r="Q270" s="29" t="s">
        <v>358</v>
      </c>
      <c r="R270" s="107" t="s">
        <v>514</v>
      </c>
      <c r="S270" s="94" t="s">
        <v>289</v>
      </c>
      <c r="T270" s="142" t="s">
        <v>285</v>
      </c>
    </row>
    <row r="271" spans="1:21" s="78" customFormat="1" ht="128.25" customHeight="1" x14ac:dyDescent="0.25">
      <c r="A271" s="226" t="s">
        <v>299</v>
      </c>
      <c r="B271" s="249" t="s">
        <v>300</v>
      </c>
      <c r="C271" s="224" t="s">
        <v>66</v>
      </c>
      <c r="D271" s="24">
        <v>0</v>
      </c>
      <c r="E271" s="30" t="s">
        <v>358</v>
      </c>
      <c r="F271" s="30" t="s">
        <v>358</v>
      </c>
      <c r="G271" s="30" t="s">
        <v>358</v>
      </c>
      <c r="H271" s="30" t="s">
        <v>358</v>
      </c>
      <c r="I271" s="30" t="s">
        <v>358</v>
      </c>
      <c r="J271" s="30" t="s">
        <v>358</v>
      </c>
      <c r="K271" s="30" t="s">
        <v>358</v>
      </c>
      <c r="L271" s="30" t="s">
        <v>358</v>
      </c>
      <c r="M271" s="30" t="s">
        <v>358</v>
      </c>
      <c r="N271" s="30" t="s">
        <v>358</v>
      </c>
      <c r="O271" s="30" t="s">
        <v>358</v>
      </c>
      <c r="P271" s="30" t="s">
        <v>358</v>
      </c>
      <c r="Q271" s="30" t="s">
        <v>358</v>
      </c>
      <c r="R271" s="34" t="s">
        <v>453</v>
      </c>
      <c r="S271" s="94" t="s">
        <v>387</v>
      </c>
      <c r="T271" s="292" t="s">
        <v>652</v>
      </c>
    </row>
    <row r="272" spans="1:21" s="78" customFormat="1" ht="63.75" customHeight="1" x14ac:dyDescent="0.25">
      <c r="A272" s="228"/>
      <c r="B272" s="251"/>
      <c r="C272" s="225"/>
      <c r="D272" s="24">
        <v>0</v>
      </c>
      <c r="E272" s="30"/>
      <c r="F272" s="30"/>
      <c r="G272" s="30"/>
      <c r="H272" s="30"/>
      <c r="I272" s="30"/>
      <c r="J272" s="42"/>
      <c r="K272" s="30"/>
      <c r="L272" s="30"/>
      <c r="M272" s="29"/>
      <c r="N272" s="29"/>
      <c r="O272" s="29"/>
      <c r="P272" s="29"/>
      <c r="Q272" s="29"/>
      <c r="R272" s="34" t="s">
        <v>651</v>
      </c>
      <c r="S272" s="94" t="s">
        <v>452</v>
      </c>
      <c r="T272" s="293"/>
    </row>
    <row r="273" spans="1:20" s="78" customFormat="1" ht="79.5" customHeight="1" x14ac:dyDescent="0.25">
      <c r="A273" s="226" t="s">
        <v>301</v>
      </c>
      <c r="B273" s="249" t="s">
        <v>302</v>
      </c>
      <c r="C273" s="224" t="s">
        <v>66</v>
      </c>
      <c r="D273" s="24" t="s">
        <v>362</v>
      </c>
      <c r="E273" s="30" t="s">
        <v>358</v>
      </c>
      <c r="F273" s="30" t="s">
        <v>358</v>
      </c>
      <c r="G273" s="30" t="s">
        <v>358</v>
      </c>
      <c r="H273" s="30" t="s">
        <v>358</v>
      </c>
      <c r="I273" s="30" t="s">
        <v>358</v>
      </c>
      <c r="J273" s="30" t="s">
        <v>358</v>
      </c>
      <c r="K273" s="30" t="s">
        <v>358</v>
      </c>
      <c r="L273" s="30" t="s">
        <v>358</v>
      </c>
      <c r="M273" s="30"/>
      <c r="N273" s="30"/>
      <c r="O273" s="30"/>
      <c r="P273" s="30"/>
      <c r="Q273" s="30"/>
      <c r="R273" s="34" t="s">
        <v>446</v>
      </c>
      <c r="S273" s="94" t="s">
        <v>303</v>
      </c>
      <c r="T273" s="292" t="s">
        <v>304</v>
      </c>
    </row>
    <row r="274" spans="1:20" s="78" customFormat="1" ht="58.5" customHeight="1" x14ac:dyDescent="0.25">
      <c r="A274" s="228"/>
      <c r="B274" s="251"/>
      <c r="C274" s="225"/>
      <c r="D274" s="24" t="s">
        <v>362</v>
      </c>
      <c r="E274" s="30" t="s">
        <v>358</v>
      </c>
      <c r="F274" s="30" t="s">
        <v>358</v>
      </c>
      <c r="G274" s="30" t="s">
        <v>358</v>
      </c>
      <c r="H274" s="30" t="s">
        <v>358</v>
      </c>
      <c r="I274" s="30" t="s">
        <v>358</v>
      </c>
      <c r="J274" s="30" t="s">
        <v>358</v>
      </c>
      <c r="K274" s="30" t="s">
        <v>358</v>
      </c>
      <c r="L274" s="30" t="s">
        <v>358</v>
      </c>
      <c r="M274" s="30" t="s">
        <v>358</v>
      </c>
      <c r="N274" s="30" t="s">
        <v>358</v>
      </c>
      <c r="O274" s="30" t="s">
        <v>358</v>
      </c>
      <c r="P274" s="30" t="s">
        <v>358</v>
      </c>
      <c r="Q274" s="30" t="s">
        <v>358</v>
      </c>
      <c r="R274" s="34" t="s">
        <v>636</v>
      </c>
      <c r="S274" s="94" t="s">
        <v>42</v>
      </c>
      <c r="T274" s="293"/>
    </row>
    <row r="275" spans="1:20" s="153" customFormat="1" ht="68.25" customHeight="1" x14ac:dyDescent="0.25">
      <c r="A275" s="226" t="s">
        <v>305</v>
      </c>
      <c r="B275" s="249" t="s">
        <v>306</v>
      </c>
      <c r="C275" s="224" t="s">
        <v>66</v>
      </c>
      <c r="D275" s="24" t="s">
        <v>362</v>
      </c>
      <c r="E275" s="30" t="s">
        <v>358</v>
      </c>
      <c r="F275" s="30" t="s">
        <v>358</v>
      </c>
      <c r="G275" s="30" t="s">
        <v>358</v>
      </c>
      <c r="H275" s="30" t="s">
        <v>358</v>
      </c>
      <c r="I275" s="30" t="s">
        <v>358</v>
      </c>
      <c r="J275" s="42" t="s">
        <v>362</v>
      </c>
      <c r="K275" s="30" t="s">
        <v>362</v>
      </c>
      <c r="L275" s="30" t="s">
        <v>362</v>
      </c>
      <c r="M275" s="29" t="s">
        <v>362</v>
      </c>
      <c r="N275" s="29" t="s">
        <v>362</v>
      </c>
      <c r="O275" s="29" t="s">
        <v>362</v>
      </c>
      <c r="P275" s="29" t="s">
        <v>362</v>
      </c>
      <c r="Q275" s="29" t="s">
        <v>362</v>
      </c>
      <c r="R275" s="34" t="s">
        <v>453</v>
      </c>
      <c r="S275" s="94" t="s">
        <v>307</v>
      </c>
      <c r="T275" s="292" t="s">
        <v>308</v>
      </c>
    </row>
    <row r="276" spans="1:20" s="153" customFormat="1" ht="93.75" customHeight="1" x14ac:dyDescent="0.25">
      <c r="A276" s="228"/>
      <c r="B276" s="251"/>
      <c r="C276" s="225"/>
      <c r="D276" s="24"/>
      <c r="E276" s="30"/>
      <c r="F276" s="30"/>
      <c r="G276" s="30"/>
      <c r="H276" s="30"/>
      <c r="I276" s="30"/>
      <c r="J276" s="42"/>
      <c r="K276" s="30"/>
      <c r="L276" s="30"/>
      <c r="M276" s="29"/>
      <c r="N276" s="29"/>
      <c r="O276" s="55"/>
      <c r="P276" s="29"/>
      <c r="Q276" s="29"/>
      <c r="R276" s="148" t="s">
        <v>636</v>
      </c>
      <c r="S276" s="94" t="s">
        <v>454</v>
      </c>
      <c r="T276" s="293"/>
    </row>
    <row r="277" spans="1:20" s="153" customFormat="1" ht="156" customHeight="1" x14ac:dyDescent="0.25">
      <c r="A277" s="112" t="s">
        <v>309</v>
      </c>
      <c r="B277" s="120" t="s">
        <v>310</v>
      </c>
      <c r="C277" s="18" t="s">
        <v>542</v>
      </c>
      <c r="D277" s="24" t="s">
        <v>362</v>
      </c>
      <c r="E277" s="30" t="s">
        <v>358</v>
      </c>
      <c r="F277" s="30" t="s">
        <v>358</v>
      </c>
      <c r="G277" s="30" t="s">
        <v>358</v>
      </c>
      <c r="H277" s="30" t="s">
        <v>358</v>
      </c>
      <c r="I277" s="30" t="s">
        <v>358</v>
      </c>
      <c r="J277" s="42" t="s">
        <v>358</v>
      </c>
      <c r="K277" s="30" t="s">
        <v>358</v>
      </c>
      <c r="L277" s="30" t="s">
        <v>358</v>
      </c>
      <c r="M277" s="29" t="s">
        <v>358</v>
      </c>
      <c r="N277" s="29" t="s">
        <v>358</v>
      </c>
      <c r="O277" s="29" t="s">
        <v>358</v>
      </c>
      <c r="P277" s="29" t="s">
        <v>358</v>
      </c>
      <c r="Q277" s="29" t="s">
        <v>358</v>
      </c>
      <c r="R277" s="112" t="s">
        <v>456</v>
      </c>
      <c r="S277" s="94" t="s">
        <v>455</v>
      </c>
      <c r="T277" s="47" t="s">
        <v>311</v>
      </c>
    </row>
    <row r="278" spans="1:20" s="153" customFormat="1" ht="42" customHeight="1" x14ac:dyDescent="0.25">
      <c r="A278" s="226" t="s">
        <v>312</v>
      </c>
      <c r="B278" s="249" t="s">
        <v>313</v>
      </c>
      <c r="C278" s="224" t="s">
        <v>66</v>
      </c>
      <c r="D278" s="24">
        <f>J278+K278+L278</f>
        <v>11919.7</v>
      </c>
      <c r="E278" s="30"/>
      <c r="F278" s="30"/>
      <c r="G278" s="30"/>
      <c r="H278" s="30"/>
      <c r="I278" s="30"/>
      <c r="J278" s="42">
        <v>893.7</v>
      </c>
      <c r="K278" s="30">
        <v>11026</v>
      </c>
      <c r="L278" s="30">
        <v>0</v>
      </c>
      <c r="M278" s="29" t="s">
        <v>358</v>
      </c>
      <c r="N278" s="29"/>
      <c r="O278" s="29"/>
      <c r="P278" s="29"/>
      <c r="Q278" s="29"/>
      <c r="R278" s="34" t="s">
        <v>453</v>
      </c>
      <c r="S278" s="94" t="s">
        <v>128</v>
      </c>
      <c r="T278" s="292" t="s">
        <v>255</v>
      </c>
    </row>
    <row r="279" spans="1:20" s="153" customFormat="1" ht="57.75" customHeight="1" x14ac:dyDescent="0.25">
      <c r="A279" s="228"/>
      <c r="B279" s="251"/>
      <c r="C279" s="225"/>
      <c r="D279" s="24"/>
      <c r="E279" s="30"/>
      <c r="F279" s="30"/>
      <c r="G279" s="30"/>
      <c r="H279" s="30"/>
      <c r="I279" s="30"/>
      <c r="J279" s="42"/>
      <c r="K279" s="30"/>
      <c r="L279" s="30"/>
      <c r="M279" s="30">
        <v>5506.5286500000002</v>
      </c>
      <c r="N279" s="30">
        <v>6993.5</v>
      </c>
      <c r="O279" s="29"/>
      <c r="P279" s="29"/>
      <c r="Q279" s="29"/>
      <c r="R279" s="34" t="s">
        <v>505</v>
      </c>
      <c r="S279" s="94" t="s">
        <v>42</v>
      </c>
      <c r="T279" s="293"/>
    </row>
    <row r="280" spans="1:20" s="153" customFormat="1" ht="75.75" customHeight="1" x14ac:dyDescent="0.25">
      <c r="A280" s="66" t="s">
        <v>314</v>
      </c>
      <c r="B280" s="120" t="s">
        <v>315</v>
      </c>
      <c r="C280" s="17" t="s">
        <v>542</v>
      </c>
      <c r="D280" s="24" t="s">
        <v>362</v>
      </c>
      <c r="E280" s="30" t="s">
        <v>358</v>
      </c>
      <c r="F280" s="30" t="s">
        <v>358</v>
      </c>
      <c r="G280" s="30" t="s">
        <v>358</v>
      </c>
      <c r="H280" s="30" t="s">
        <v>358</v>
      </c>
      <c r="I280" s="30" t="s">
        <v>362</v>
      </c>
      <c r="J280" s="30" t="s">
        <v>358</v>
      </c>
      <c r="K280" s="30" t="s">
        <v>358</v>
      </c>
      <c r="L280" s="30" t="s">
        <v>358</v>
      </c>
      <c r="M280" s="29" t="s">
        <v>358</v>
      </c>
      <c r="N280" s="29" t="s">
        <v>358</v>
      </c>
      <c r="O280" s="29" t="s">
        <v>358</v>
      </c>
      <c r="P280" s="29" t="s">
        <v>358</v>
      </c>
      <c r="Q280" s="29"/>
      <c r="R280" s="107">
        <v>2020</v>
      </c>
      <c r="S280" s="94" t="s">
        <v>295</v>
      </c>
      <c r="T280" s="87" t="s">
        <v>316</v>
      </c>
    </row>
    <row r="281" spans="1:20" s="153" customFormat="1" ht="81" customHeight="1" x14ac:dyDescent="0.25">
      <c r="A281" s="226" t="s">
        <v>317</v>
      </c>
      <c r="B281" s="249" t="s">
        <v>318</v>
      </c>
      <c r="C281" s="224" t="s">
        <v>66</v>
      </c>
      <c r="D281" s="24" t="s">
        <v>362</v>
      </c>
      <c r="E281" s="30" t="s">
        <v>358</v>
      </c>
      <c r="F281" s="30" t="s">
        <v>358</v>
      </c>
      <c r="G281" s="30" t="s">
        <v>358</v>
      </c>
      <c r="H281" s="30" t="s">
        <v>358</v>
      </c>
      <c r="I281" s="30" t="s">
        <v>358</v>
      </c>
      <c r="J281" s="42" t="s">
        <v>362</v>
      </c>
      <c r="K281" s="30" t="s">
        <v>362</v>
      </c>
      <c r="L281" s="30" t="s">
        <v>362</v>
      </c>
      <c r="M281" s="29" t="s">
        <v>362</v>
      </c>
      <c r="N281" s="29" t="s">
        <v>362</v>
      </c>
      <c r="O281" s="29" t="s">
        <v>362</v>
      </c>
      <c r="P281" s="29" t="s">
        <v>362</v>
      </c>
      <c r="Q281" s="29"/>
      <c r="R281" s="34" t="s">
        <v>453</v>
      </c>
      <c r="S281" s="87" t="s">
        <v>289</v>
      </c>
      <c r="T281" s="235" t="s">
        <v>150</v>
      </c>
    </row>
    <row r="282" spans="1:20" s="153" customFormat="1" ht="70.5" customHeight="1" x14ac:dyDescent="0.25">
      <c r="A282" s="228"/>
      <c r="B282" s="251"/>
      <c r="C282" s="225"/>
      <c r="D282" s="24" t="s">
        <v>362</v>
      </c>
      <c r="E282" s="30" t="s">
        <v>358</v>
      </c>
      <c r="F282" s="30" t="s">
        <v>358</v>
      </c>
      <c r="G282" s="30" t="s">
        <v>358</v>
      </c>
      <c r="H282" s="30" t="s">
        <v>358</v>
      </c>
      <c r="I282" s="30" t="s">
        <v>358</v>
      </c>
      <c r="J282" s="42" t="s">
        <v>362</v>
      </c>
      <c r="K282" s="30" t="s">
        <v>362</v>
      </c>
      <c r="L282" s="30" t="s">
        <v>362</v>
      </c>
      <c r="M282" s="29" t="s">
        <v>362</v>
      </c>
      <c r="N282" s="29" t="s">
        <v>362</v>
      </c>
      <c r="O282" s="29" t="s">
        <v>362</v>
      </c>
      <c r="P282" s="29" t="s">
        <v>362</v>
      </c>
      <c r="Q282" s="29"/>
      <c r="R282" s="34" t="s">
        <v>651</v>
      </c>
      <c r="S282" s="87" t="s">
        <v>452</v>
      </c>
      <c r="T282" s="237"/>
    </row>
    <row r="283" spans="1:20" s="91" customFormat="1" ht="43.5" customHeight="1" x14ac:dyDescent="0.25">
      <c r="A283" s="226" t="s">
        <v>319</v>
      </c>
      <c r="B283" s="249" t="s">
        <v>320</v>
      </c>
      <c r="C283" s="224" t="s">
        <v>66</v>
      </c>
      <c r="D283" s="24" t="s">
        <v>362</v>
      </c>
      <c r="E283" s="30" t="s">
        <v>358</v>
      </c>
      <c r="F283" s="30" t="s">
        <v>358</v>
      </c>
      <c r="G283" s="30" t="s">
        <v>358</v>
      </c>
      <c r="H283" s="30" t="s">
        <v>358</v>
      </c>
      <c r="I283" s="30" t="s">
        <v>358</v>
      </c>
      <c r="J283" s="42" t="s">
        <v>362</v>
      </c>
      <c r="K283" s="30" t="s">
        <v>362</v>
      </c>
      <c r="L283" s="30" t="s">
        <v>362</v>
      </c>
      <c r="M283" s="29" t="s">
        <v>362</v>
      </c>
      <c r="N283" s="29" t="s">
        <v>362</v>
      </c>
      <c r="O283" s="29" t="s">
        <v>362</v>
      </c>
      <c r="P283" s="29" t="s">
        <v>362</v>
      </c>
      <c r="Q283" s="29"/>
      <c r="R283" s="34" t="s">
        <v>453</v>
      </c>
      <c r="S283" s="87" t="s">
        <v>128</v>
      </c>
      <c r="T283" s="87" t="s">
        <v>476</v>
      </c>
    </row>
    <row r="284" spans="1:20" s="91" customFormat="1" ht="50.25" customHeight="1" x14ac:dyDescent="0.25">
      <c r="A284" s="228"/>
      <c r="B284" s="251"/>
      <c r="C284" s="225"/>
      <c r="D284" s="24" t="s">
        <v>362</v>
      </c>
      <c r="E284" s="30" t="s">
        <v>358</v>
      </c>
      <c r="F284" s="30" t="s">
        <v>358</v>
      </c>
      <c r="G284" s="30" t="s">
        <v>358</v>
      </c>
      <c r="H284" s="30" t="s">
        <v>358</v>
      </c>
      <c r="I284" s="30" t="s">
        <v>358</v>
      </c>
      <c r="J284" s="42" t="s">
        <v>362</v>
      </c>
      <c r="K284" s="30" t="s">
        <v>362</v>
      </c>
      <c r="L284" s="30" t="s">
        <v>362</v>
      </c>
      <c r="M284" s="29" t="s">
        <v>362</v>
      </c>
      <c r="N284" s="29" t="s">
        <v>362</v>
      </c>
      <c r="O284" s="29" t="s">
        <v>362</v>
      </c>
      <c r="P284" s="29" t="s">
        <v>362</v>
      </c>
      <c r="Q284" s="29"/>
      <c r="R284" s="34" t="s">
        <v>656</v>
      </c>
      <c r="S284" s="87" t="s">
        <v>42</v>
      </c>
      <c r="T284" s="87" t="s">
        <v>655</v>
      </c>
    </row>
    <row r="285" spans="1:20" s="91" customFormat="1" ht="78.75" customHeight="1" x14ac:dyDescent="0.25">
      <c r="A285" s="66" t="s">
        <v>321</v>
      </c>
      <c r="B285" s="120" t="s">
        <v>322</v>
      </c>
      <c r="C285" s="17" t="s">
        <v>542</v>
      </c>
      <c r="D285" s="24" t="s">
        <v>362</v>
      </c>
      <c r="E285" s="30" t="s">
        <v>358</v>
      </c>
      <c r="F285" s="30" t="s">
        <v>358</v>
      </c>
      <c r="G285" s="30" t="s">
        <v>358</v>
      </c>
      <c r="H285" s="30" t="s">
        <v>358</v>
      </c>
      <c r="I285" s="30" t="s">
        <v>358</v>
      </c>
      <c r="J285" s="42" t="s">
        <v>362</v>
      </c>
      <c r="K285" s="30" t="s">
        <v>358</v>
      </c>
      <c r="L285" s="30" t="s">
        <v>358</v>
      </c>
      <c r="M285" s="29" t="s">
        <v>358</v>
      </c>
      <c r="N285" s="29" t="s">
        <v>358</v>
      </c>
      <c r="O285" s="29" t="s">
        <v>358</v>
      </c>
      <c r="P285" s="29" t="s">
        <v>358</v>
      </c>
      <c r="Q285" s="29" t="s">
        <v>358</v>
      </c>
      <c r="R285" s="75">
        <v>2021</v>
      </c>
      <c r="S285" s="87" t="s">
        <v>67</v>
      </c>
      <c r="T285" s="87" t="s">
        <v>323</v>
      </c>
    </row>
    <row r="286" spans="1:20" s="91" customFormat="1" ht="43.5" customHeight="1" x14ac:dyDescent="0.25">
      <c r="A286" s="226" t="s">
        <v>324</v>
      </c>
      <c r="B286" s="249" t="s">
        <v>325</v>
      </c>
      <c r="C286" s="224" t="s">
        <v>542</v>
      </c>
      <c r="D286" s="24" t="s">
        <v>362</v>
      </c>
      <c r="E286" s="30" t="s">
        <v>358</v>
      </c>
      <c r="F286" s="30" t="s">
        <v>358</v>
      </c>
      <c r="G286" s="30" t="s">
        <v>358</v>
      </c>
      <c r="H286" s="30" t="s">
        <v>358</v>
      </c>
      <c r="I286" s="30" t="s">
        <v>358</v>
      </c>
      <c r="J286" s="42" t="s">
        <v>358</v>
      </c>
      <c r="K286" s="30" t="s">
        <v>362</v>
      </c>
      <c r="L286" s="30" t="s">
        <v>362</v>
      </c>
      <c r="M286" s="29" t="s">
        <v>362</v>
      </c>
      <c r="N286" s="29" t="s">
        <v>362</v>
      </c>
      <c r="O286" s="29" t="s">
        <v>362</v>
      </c>
      <c r="P286" s="29" t="s">
        <v>362</v>
      </c>
      <c r="Q286" s="29"/>
      <c r="R286" s="34" t="s">
        <v>436</v>
      </c>
      <c r="S286" s="87" t="s">
        <v>128</v>
      </c>
      <c r="T286" s="235" t="s">
        <v>326</v>
      </c>
    </row>
    <row r="287" spans="1:20" s="91" customFormat="1" ht="63" customHeight="1" x14ac:dyDescent="0.25">
      <c r="A287" s="228"/>
      <c r="B287" s="251"/>
      <c r="C287" s="225"/>
      <c r="D287" s="24" t="s">
        <v>362</v>
      </c>
      <c r="E287" s="30" t="s">
        <v>358</v>
      </c>
      <c r="F287" s="30" t="s">
        <v>358</v>
      </c>
      <c r="G287" s="30" t="s">
        <v>358</v>
      </c>
      <c r="H287" s="30" t="s">
        <v>358</v>
      </c>
      <c r="I287" s="30" t="s">
        <v>358</v>
      </c>
      <c r="J287" s="42" t="s">
        <v>358</v>
      </c>
      <c r="K287" s="30" t="s">
        <v>362</v>
      </c>
      <c r="L287" s="30" t="s">
        <v>362</v>
      </c>
      <c r="M287" s="29" t="s">
        <v>362</v>
      </c>
      <c r="N287" s="29" t="s">
        <v>362</v>
      </c>
      <c r="O287" s="29" t="s">
        <v>362</v>
      </c>
      <c r="P287" s="29" t="s">
        <v>362</v>
      </c>
      <c r="Q287" s="29"/>
      <c r="R287" s="34" t="s">
        <v>636</v>
      </c>
      <c r="S287" s="87" t="s">
        <v>42</v>
      </c>
      <c r="T287" s="237"/>
    </row>
    <row r="288" spans="1:20" s="91" customFormat="1" ht="124.5" customHeight="1" x14ac:dyDescent="0.25">
      <c r="A288" s="226" t="s">
        <v>327</v>
      </c>
      <c r="B288" s="249" t="s">
        <v>606</v>
      </c>
      <c r="C288" s="224" t="s">
        <v>542</v>
      </c>
      <c r="D288" s="24" t="s">
        <v>362</v>
      </c>
      <c r="E288" s="30" t="s">
        <v>358</v>
      </c>
      <c r="F288" s="30" t="s">
        <v>358</v>
      </c>
      <c r="G288" s="30" t="s">
        <v>358</v>
      </c>
      <c r="H288" s="30" t="s">
        <v>358</v>
      </c>
      <c r="I288" s="30" t="s">
        <v>362</v>
      </c>
      <c r="J288" s="42" t="s">
        <v>362</v>
      </c>
      <c r="K288" s="30" t="s">
        <v>362</v>
      </c>
      <c r="L288" s="30" t="s">
        <v>362</v>
      </c>
      <c r="M288" s="29" t="s">
        <v>362</v>
      </c>
      <c r="N288" s="29" t="s">
        <v>362</v>
      </c>
      <c r="O288" s="29" t="s">
        <v>362</v>
      </c>
      <c r="P288" s="29" t="s">
        <v>362</v>
      </c>
      <c r="Q288" s="29"/>
      <c r="R288" s="34" t="s">
        <v>441</v>
      </c>
      <c r="S288" s="94" t="s">
        <v>328</v>
      </c>
      <c r="T288" s="235" t="s">
        <v>69</v>
      </c>
    </row>
    <row r="289" spans="1:20" s="91" customFormat="1" ht="57" customHeight="1" x14ac:dyDescent="0.25">
      <c r="A289" s="228"/>
      <c r="B289" s="251"/>
      <c r="C289" s="225"/>
      <c r="D289" s="24" t="s">
        <v>362</v>
      </c>
      <c r="E289" s="30" t="s">
        <v>358</v>
      </c>
      <c r="F289" s="30" t="s">
        <v>358</v>
      </c>
      <c r="G289" s="30" t="s">
        <v>358</v>
      </c>
      <c r="H289" s="30" t="s">
        <v>358</v>
      </c>
      <c r="I289" s="30" t="s">
        <v>362</v>
      </c>
      <c r="J289" s="42" t="s">
        <v>362</v>
      </c>
      <c r="K289" s="30" t="s">
        <v>362</v>
      </c>
      <c r="L289" s="30" t="s">
        <v>362</v>
      </c>
      <c r="M289" s="29" t="s">
        <v>362</v>
      </c>
      <c r="N289" s="29" t="s">
        <v>362</v>
      </c>
      <c r="O289" s="29" t="s">
        <v>362</v>
      </c>
      <c r="P289" s="29" t="s">
        <v>362</v>
      </c>
      <c r="Q289" s="29"/>
      <c r="R289" s="34" t="s">
        <v>636</v>
      </c>
      <c r="S289" s="94" t="s">
        <v>42</v>
      </c>
      <c r="T289" s="237"/>
    </row>
    <row r="290" spans="1:20" s="91" customFormat="1" ht="53.25" customHeight="1" x14ac:dyDescent="0.25">
      <c r="A290" s="66" t="s">
        <v>329</v>
      </c>
      <c r="B290" s="120" t="s">
        <v>330</v>
      </c>
      <c r="C290" s="18" t="s">
        <v>66</v>
      </c>
      <c r="D290" s="24">
        <f>J290</f>
        <v>2685.2</v>
      </c>
      <c r="E290" s="21" t="s">
        <v>358</v>
      </c>
      <c r="F290" s="21" t="s">
        <v>358</v>
      </c>
      <c r="G290" s="21" t="s">
        <v>358</v>
      </c>
      <c r="H290" s="21" t="s">
        <v>358</v>
      </c>
      <c r="I290" s="21" t="s">
        <v>358</v>
      </c>
      <c r="J290" s="18">
        <v>2685.2</v>
      </c>
      <c r="K290" s="21" t="s">
        <v>358</v>
      </c>
      <c r="L290" s="21" t="s">
        <v>358</v>
      </c>
      <c r="M290" s="13" t="s">
        <v>358</v>
      </c>
      <c r="N290" s="13" t="s">
        <v>358</v>
      </c>
      <c r="O290" s="13" t="s">
        <v>358</v>
      </c>
      <c r="P290" s="13" t="s">
        <v>358</v>
      </c>
      <c r="Q290" s="13" t="s">
        <v>358</v>
      </c>
      <c r="R290" s="66" t="s">
        <v>457</v>
      </c>
      <c r="S290" s="87" t="s">
        <v>128</v>
      </c>
      <c r="T290" s="47" t="s">
        <v>255</v>
      </c>
    </row>
    <row r="291" spans="1:20" s="91" customFormat="1" ht="83.25" customHeight="1" x14ac:dyDescent="0.25">
      <c r="A291" s="66" t="s">
        <v>331</v>
      </c>
      <c r="B291" s="120" t="s">
        <v>607</v>
      </c>
      <c r="C291" s="18" t="s">
        <v>66</v>
      </c>
      <c r="D291" s="24">
        <f>J291</f>
        <v>1870</v>
      </c>
      <c r="E291" s="21" t="s">
        <v>358</v>
      </c>
      <c r="F291" s="21" t="s">
        <v>358</v>
      </c>
      <c r="G291" s="21" t="s">
        <v>358</v>
      </c>
      <c r="H291" s="21" t="s">
        <v>358</v>
      </c>
      <c r="I291" s="21" t="s">
        <v>358</v>
      </c>
      <c r="J291" s="18">
        <v>1870</v>
      </c>
      <c r="K291" s="21" t="s">
        <v>358</v>
      </c>
      <c r="L291" s="21" t="s">
        <v>358</v>
      </c>
      <c r="M291" s="13" t="s">
        <v>358</v>
      </c>
      <c r="N291" s="13" t="s">
        <v>358</v>
      </c>
      <c r="O291" s="13" t="s">
        <v>358</v>
      </c>
      <c r="P291" s="13" t="s">
        <v>358</v>
      </c>
      <c r="Q291" s="13" t="s">
        <v>358</v>
      </c>
      <c r="R291" s="66" t="s">
        <v>457</v>
      </c>
      <c r="S291" s="87" t="s">
        <v>128</v>
      </c>
      <c r="T291" s="47" t="s">
        <v>255</v>
      </c>
    </row>
    <row r="292" spans="1:20" s="91" customFormat="1" ht="75.75" customHeight="1" x14ac:dyDescent="0.25">
      <c r="A292" s="112" t="s">
        <v>332</v>
      </c>
      <c r="B292" s="154" t="s">
        <v>333</v>
      </c>
      <c r="C292" s="18" t="s">
        <v>66</v>
      </c>
      <c r="D292" s="24">
        <f>J292</f>
        <v>599.79999999999995</v>
      </c>
      <c r="E292" s="21" t="s">
        <v>358</v>
      </c>
      <c r="F292" s="21" t="s">
        <v>358</v>
      </c>
      <c r="G292" s="21" t="s">
        <v>358</v>
      </c>
      <c r="H292" s="21" t="s">
        <v>358</v>
      </c>
      <c r="I292" s="21" t="s">
        <v>358</v>
      </c>
      <c r="J292" s="18">
        <v>599.79999999999995</v>
      </c>
      <c r="K292" s="21" t="s">
        <v>358</v>
      </c>
      <c r="L292" s="21" t="s">
        <v>358</v>
      </c>
      <c r="M292" s="13" t="s">
        <v>358</v>
      </c>
      <c r="N292" s="13" t="s">
        <v>358</v>
      </c>
      <c r="O292" s="13" t="s">
        <v>358</v>
      </c>
      <c r="P292" s="13" t="s">
        <v>358</v>
      </c>
      <c r="Q292" s="13" t="s">
        <v>358</v>
      </c>
      <c r="R292" s="66" t="s">
        <v>457</v>
      </c>
      <c r="S292" s="87" t="s">
        <v>128</v>
      </c>
      <c r="T292" s="47" t="s">
        <v>334</v>
      </c>
    </row>
    <row r="293" spans="1:20" s="153" customFormat="1" ht="55.5" customHeight="1" x14ac:dyDescent="0.25">
      <c r="A293" s="226" t="s">
        <v>335</v>
      </c>
      <c r="B293" s="335" t="s">
        <v>336</v>
      </c>
      <c r="C293" s="18" t="s">
        <v>154</v>
      </c>
      <c r="D293" s="24">
        <f>J293+K293</f>
        <v>310780.7</v>
      </c>
      <c r="E293" s="21" t="s">
        <v>358</v>
      </c>
      <c r="F293" s="21" t="s">
        <v>358</v>
      </c>
      <c r="G293" s="21" t="s">
        <v>358</v>
      </c>
      <c r="H293" s="21" t="s">
        <v>358</v>
      </c>
      <c r="I293" s="21" t="s">
        <v>358</v>
      </c>
      <c r="J293" s="18">
        <v>100000</v>
      </c>
      <c r="K293" s="21">
        <f>K294+K295</f>
        <v>210780.7</v>
      </c>
      <c r="L293" s="21" t="s">
        <v>362</v>
      </c>
      <c r="M293" s="13" t="s">
        <v>358</v>
      </c>
      <c r="N293" s="13" t="s">
        <v>358</v>
      </c>
      <c r="O293" s="13" t="s">
        <v>358</v>
      </c>
      <c r="P293" s="13" t="s">
        <v>358</v>
      </c>
      <c r="Q293" s="13" t="s">
        <v>358</v>
      </c>
      <c r="R293" s="226" t="s">
        <v>458</v>
      </c>
      <c r="S293" s="266" t="s">
        <v>357</v>
      </c>
      <c r="T293" s="266" t="s">
        <v>608</v>
      </c>
    </row>
    <row r="294" spans="1:20" s="153" customFormat="1" ht="47.25" customHeight="1" x14ac:dyDescent="0.25">
      <c r="A294" s="227"/>
      <c r="B294" s="336"/>
      <c r="C294" s="18" t="s">
        <v>66</v>
      </c>
      <c r="D294" s="24">
        <f>K294+L294</f>
        <v>21834.899999999998</v>
      </c>
      <c r="E294" s="21" t="s">
        <v>358</v>
      </c>
      <c r="F294" s="21" t="s">
        <v>358</v>
      </c>
      <c r="G294" s="21" t="s">
        <v>358</v>
      </c>
      <c r="H294" s="21" t="s">
        <v>358</v>
      </c>
      <c r="I294" s="21" t="s">
        <v>358</v>
      </c>
      <c r="J294" s="18">
        <v>0</v>
      </c>
      <c r="K294" s="21">
        <v>18491.599999999999</v>
      </c>
      <c r="L294" s="21">
        <v>3343.3</v>
      </c>
      <c r="M294" s="13" t="s">
        <v>358</v>
      </c>
      <c r="N294" s="13" t="s">
        <v>358</v>
      </c>
      <c r="O294" s="13" t="s">
        <v>358</v>
      </c>
      <c r="P294" s="13" t="s">
        <v>358</v>
      </c>
      <c r="Q294" s="13" t="s">
        <v>358</v>
      </c>
      <c r="R294" s="227"/>
      <c r="S294" s="267"/>
      <c r="T294" s="267"/>
    </row>
    <row r="295" spans="1:20" s="153" customFormat="1" ht="43.5" customHeight="1" x14ac:dyDescent="0.25">
      <c r="A295" s="227"/>
      <c r="B295" s="294"/>
      <c r="C295" s="18" t="s">
        <v>167</v>
      </c>
      <c r="D295" s="24">
        <f>J295+K295</f>
        <v>292289.09999999998</v>
      </c>
      <c r="E295" s="21" t="s">
        <v>358</v>
      </c>
      <c r="F295" s="21" t="s">
        <v>358</v>
      </c>
      <c r="G295" s="21" t="s">
        <v>358</v>
      </c>
      <c r="H295" s="21" t="s">
        <v>358</v>
      </c>
      <c r="I295" s="21" t="s">
        <v>358</v>
      </c>
      <c r="J295" s="18">
        <v>100000</v>
      </c>
      <c r="K295" s="21">
        <v>192289.1</v>
      </c>
      <c r="L295" s="21" t="s">
        <v>362</v>
      </c>
      <c r="M295" s="13" t="s">
        <v>358</v>
      </c>
      <c r="N295" s="13" t="s">
        <v>358</v>
      </c>
      <c r="O295" s="13" t="s">
        <v>358</v>
      </c>
      <c r="P295" s="13" t="s">
        <v>358</v>
      </c>
      <c r="Q295" s="13" t="s">
        <v>358</v>
      </c>
      <c r="R295" s="227"/>
      <c r="S295" s="267"/>
      <c r="T295" s="267"/>
    </row>
    <row r="296" spans="1:20" ht="11.25" hidden="1" customHeight="1" x14ac:dyDescent="0.25">
      <c r="A296" s="227"/>
      <c r="B296" s="294"/>
      <c r="C296" s="18" t="s">
        <v>156</v>
      </c>
      <c r="D296" s="24">
        <f>K296</f>
        <v>0</v>
      </c>
      <c r="E296" s="21" t="s">
        <v>358</v>
      </c>
      <c r="F296" s="21" t="s">
        <v>358</v>
      </c>
      <c r="G296" s="21" t="s">
        <v>358</v>
      </c>
      <c r="H296" s="21" t="s">
        <v>358</v>
      </c>
      <c r="I296" s="21" t="s">
        <v>358</v>
      </c>
      <c r="J296" s="18" t="s">
        <v>362</v>
      </c>
      <c r="K296" s="21">
        <v>0</v>
      </c>
      <c r="L296" s="21" t="s">
        <v>362</v>
      </c>
      <c r="M296" s="13" t="s">
        <v>358</v>
      </c>
      <c r="N296" s="31"/>
      <c r="O296" s="31"/>
      <c r="P296" s="31"/>
      <c r="Q296" s="13"/>
      <c r="R296" s="227"/>
      <c r="S296" s="267"/>
      <c r="T296" s="267"/>
    </row>
    <row r="297" spans="1:20" ht="11.25" hidden="1" customHeight="1" x14ac:dyDescent="0.25">
      <c r="A297" s="334"/>
      <c r="B297" s="295"/>
      <c r="C297" s="18" t="s">
        <v>29</v>
      </c>
      <c r="D297" s="24">
        <f>K297</f>
        <v>0</v>
      </c>
      <c r="E297" s="21" t="s">
        <v>358</v>
      </c>
      <c r="F297" s="21" t="s">
        <v>358</v>
      </c>
      <c r="G297" s="21" t="s">
        <v>358</v>
      </c>
      <c r="H297" s="21" t="s">
        <v>358</v>
      </c>
      <c r="I297" s="21" t="s">
        <v>358</v>
      </c>
      <c r="J297" s="18" t="s">
        <v>362</v>
      </c>
      <c r="K297" s="21">
        <v>0</v>
      </c>
      <c r="L297" s="21" t="s">
        <v>362</v>
      </c>
      <c r="M297" s="13" t="s">
        <v>358</v>
      </c>
      <c r="N297" s="23"/>
      <c r="O297" s="23"/>
      <c r="P297" s="23"/>
      <c r="Q297" s="13"/>
      <c r="R297" s="334"/>
      <c r="S297" s="337"/>
      <c r="T297" s="337"/>
    </row>
    <row r="298" spans="1:20" ht="77.25" customHeight="1" x14ac:dyDescent="0.25">
      <c r="A298" s="226" t="s">
        <v>337</v>
      </c>
      <c r="B298" s="120" t="s">
        <v>338</v>
      </c>
      <c r="C298" s="17" t="s">
        <v>63</v>
      </c>
      <c r="D298" s="24" t="s">
        <v>362</v>
      </c>
      <c r="E298" s="21" t="s">
        <v>358</v>
      </c>
      <c r="F298" s="21" t="s">
        <v>358</v>
      </c>
      <c r="G298" s="21" t="s">
        <v>358</v>
      </c>
      <c r="H298" s="21" t="s">
        <v>358</v>
      </c>
      <c r="I298" s="21" t="s">
        <v>358</v>
      </c>
      <c r="J298" s="21" t="s">
        <v>358</v>
      </c>
      <c r="K298" s="30" t="s">
        <v>362</v>
      </c>
      <c r="L298" s="30"/>
      <c r="M298" s="29"/>
      <c r="N298" s="29"/>
      <c r="O298" s="29"/>
      <c r="P298" s="29"/>
      <c r="Q298" s="29"/>
      <c r="R298" s="107">
        <v>2022</v>
      </c>
      <c r="S298" s="252" t="s">
        <v>368</v>
      </c>
      <c r="T298" s="235" t="s">
        <v>475</v>
      </c>
    </row>
    <row r="299" spans="1:20" ht="64.5" customHeight="1" x14ac:dyDescent="0.25">
      <c r="A299" s="228"/>
      <c r="B299" s="120" t="s">
        <v>424</v>
      </c>
      <c r="C299" s="17" t="s">
        <v>63</v>
      </c>
      <c r="D299" s="24"/>
      <c r="E299" s="21"/>
      <c r="F299" s="21"/>
      <c r="G299" s="21"/>
      <c r="H299" s="21"/>
      <c r="I299" s="21"/>
      <c r="J299" s="21"/>
      <c r="K299" s="21"/>
      <c r="L299" s="30" t="s">
        <v>425</v>
      </c>
      <c r="M299" s="29" t="s">
        <v>362</v>
      </c>
      <c r="N299" s="29" t="s">
        <v>362</v>
      </c>
      <c r="O299" s="29" t="s">
        <v>362</v>
      </c>
      <c r="P299" s="29" t="s">
        <v>362</v>
      </c>
      <c r="Q299" s="29" t="s">
        <v>362</v>
      </c>
      <c r="R299" s="107">
        <v>2023</v>
      </c>
      <c r="S299" s="254"/>
      <c r="T299" s="237"/>
    </row>
    <row r="300" spans="1:20" ht="76.5" customHeight="1" x14ac:dyDescent="0.25">
      <c r="A300" s="226" t="s">
        <v>355</v>
      </c>
      <c r="B300" s="249" t="s">
        <v>356</v>
      </c>
      <c r="C300" s="224" t="s">
        <v>63</v>
      </c>
      <c r="D300" s="24" t="s">
        <v>362</v>
      </c>
      <c r="E300" s="21" t="s">
        <v>358</v>
      </c>
      <c r="F300" s="21" t="s">
        <v>358</v>
      </c>
      <c r="G300" s="21" t="s">
        <v>358</v>
      </c>
      <c r="H300" s="21" t="s">
        <v>358</v>
      </c>
      <c r="I300" s="21" t="s">
        <v>358</v>
      </c>
      <c r="J300" s="21" t="s">
        <v>358</v>
      </c>
      <c r="K300" s="30" t="s">
        <v>358</v>
      </c>
      <c r="L300" s="30" t="s">
        <v>358</v>
      </c>
      <c r="M300" s="30" t="s">
        <v>358</v>
      </c>
      <c r="N300" s="30" t="s">
        <v>358</v>
      </c>
      <c r="O300" s="30" t="s">
        <v>358</v>
      </c>
      <c r="P300" s="30" t="s">
        <v>358</v>
      </c>
      <c r="Q300" s="30" t="s">
        <v>358</v>
      </c>
      <c r="R300" s="34" t="s">
        <v>451</v>
      </c>
      <c r="S300" s="94" t="s">
        <v>369</v>
      </c>
      <c r="T300" s="235" t="s">
        <v>693</v>
      </c>
    </row>
    <row r="301" spans="1:20" ht="82.5" customHeight="1" x14ac:dyDescent="0.25">
      <c r="A301" s="228"/>
      <c r="B301" s="251"/>
      <c r="C301" s="225"/>
      <c r="D301" s="24"/>
      <c r="E301" s="21"/>
      <c r="F301" s="21"/>
      <c r="G301" s="21"/>
      <c r="H301" s="21"/>
      <c r="I301" s="21"/>
      <c r="J301" s="21"/>
      <c r="K301" s="30"/>
      <c r="L301" s="30"/>
      <c r="M301" s="29"/>
      <c r="N301" s="29"/>
      <c r="O301" s="29"/>
      <c r="P301" s="55"/>
      <c r="Q301" s="29"/>
      <c r="R301" s="148" t="s">
        <v>669</v>
      </c>
      <c r="S301" s="94" t="s">
        <v>461</v>
      </c>
      <c r="T301" s="237"/>
    </row>
    <row r="302" spans="1:20" ht="82.5" customHeight="1" x14ac:dyDescent="0.25">
      <c r="A302" s="226" t="s">
        <v>370</v>
      </c>
      <c r="B302" s="122" t="s">
        <v>371</v>
      </c>
      <c r="C302" s="224" t="s">
        <v>66</v>
      </c>
      <c r="D302" s="24">
        <f>J302+K302</f>
        <v>1650</v>
      </c>
      <c r="E302" s="21" t="s">
        <v>358</v>
      </c>
      <c r="F302" s="21" t="s">
        <v>358</v>
      </c>
      <c r="G302" s="21" t="s">
        <v>358</v>
      </c>
      <c r="H302" s="21" t="s">
        <v>358</v>
      </c>
      <c r="I302" s="21" t="s">
        <v>358</v>
      </c>
      <c r="J302" s="42">
        <v>150</v>
      </c>
      <c r="K302" s="30">
        <v>1500</v>
      </c>
      <c r="L302" s="30" t="s">
        <v>358</v>
      </c>
      <c r="M302" s="29" t="s">
        <v>358</v>
      </c>
      <c r="N302" s="29" t="s">
        <v>358</v>
      </c>
      <c r="O302" s="29" t="s">
        <v>358</v>
      </c>
      <c r="P302" s="29" t="s">
        <v>358</v>
      </c>
      <c r="Q302" s="29" t="s">
        <v>358</v>
      </c>
      <c r="R302" s="148" t="s">
        <v>459</v>
      </c>
      <c r="S302" s="87" t="s">
        <v>182</v>
      </c>
      <c r="T302" s="235" t="s">
        <v>670</v>
      </c>
    </row>
    <row r="303" spans="1:20" ht="68.25" customHeight="1" x14ac:dyDescent="0.25">
      <c r="A303" s="228"/>
      <c r="B303" s="122" t="s">
        <v>493</v>
      </c>
      <c r="C303" s="225"/>
      <c r="D303" s="24">
        <f>J303+K303</f>
        <v>0</v>
      </c>
      <c r="E303" s="21"/>
      <c r="F303" s="21"/>
      <c r="G303" s="21"/>
      <c r="H303" s="21"/>
      <c r="I303" s="21"/>
      <c r="J303" s="42"/>
      <c r="K303" s="30"/>
      <c r="L303" s="30"/>
      <c r="M303" s="29"/>
      <c r="N303" s="29"/>
      <c r="O303" s="29"/>
      <c r="P303" s="29"/>
      <c r="Q303" s="29"/>
      <c r="R303" s="155" t="s">
        <v>456</v>
      </c>
      <c r="S303" s="87" t="s">
        <v>449</v>
      </c>
      <c r="T303" s="237"/>
    </row>
    <row r="304" spans="1:20" ht="69" customHeight="1" x14ac:dyDescent="0.25">
      <c r="A304" s="112" t="s">
        <v>372</v>
      </c>
      <c r="B304" s="120" t="s">
        <v>609</v>
      </c>
      <c r="C304" s="17" t="s">
        <v>66</v>
      </c>
      <c r="D304" s="24">
        <f>K304</f>
        <v>595</v>
      </c>
      <c r="E304" s="21" t="s">
        <v>358</v>
      </c>
      <c r="F304" s="21" t="s">
        <v>358</v>
      </c>
      <c r="G304" s="21" t="s">
        <v>358</v>
      </c>
      <c r="H304" s="21" t="s">
        <v>358</v>
      </c>
      <c r="I304" s="21" t="s">
        <v>358</v>
      </c>
      <c r="J304" s="42" t="s">
        <v>358</v>
      </c>
      <c r="K304" s="30">
        <v>595</v>
      </c>
      <c r="L304" s="30" t="s">
        <v>358</v>
      </c>
      <c r="M304" s="29" t="s">
        <v>358</v>
      </c>
      <c r="N304" s="29" t="s">
        <v>358</v>
      </c>
      <c r="O304" s="29" t="s">
        <v>358</v>
      </c>
      <c r="P304" s="29" t="s">
        <v>358</v>
      </c>
      <c r="Q304" s="29" t="s">
        <v>358</v>
      </c>
      <c r="R304" s="155">
        <v>2022</v>
      </c>
      <c r="S304" s="87" t="s">
        <v>182</v>
      </c>
      <c r="T304" s="47" t="s">
        <v>611</v>
      </c>
    </row>
    <row r="305" spans="1:20" ht="57.75" customHeight="1" x14ac:dyDescent="0.25">
      <c r="A305" s="226" t="s">
        <v>373</v>
      </c>
      <c r="B305" s="120" t="s">
        <v>414</v>
      </c>
      <c r="C305" s="224" t="s">
        <v>66</v>
      </c>
      <c r="D305" s="284">
        <f>K305+L306</f>
        <v>7021</v>
      </c>
      <c r="E305" s="21" t="s">
        <v>358</v>
      </c>
      <c r="F305" s="21" t="s">
        <v>358</v>
      </c>
      <c r="G305" s="21" t="s">
        <v>358</v>
      </c>
      <c r="H305" s="21" t="s">
        <v>358</v>
      </c>
      <c r="I305" s="21" t="s">
        <v>358</v>
      </c>
      <c r="J305" s="21" t="s">
        <v>358</v>
      </c>
      <c r="K305" s="30">
        <v>3510.5</v>
      </c>
      <c r="L305" s="30" t="s">
        <v>358</v>
      </c>
      <c r="M305" s="29" t="s">
        <v>358</v>
      </c>
      <c r="N305" s="29" t="s">
        <v>358</v>
      </c>
      <c r="O305" s="29" t="s">
        <v>358</v>
      </c>
      <c r="P305" s="29" t="s">
        <v>358</v>
      </c>
      <c r="Q305" s="29" t="s">
        <v>358</v>
      </c>
      <c r="R305" s="155">
        <v>2022</v>
      </c>
      <c r="S305" s="235" t="s">
        <v>182</v>
      </c>
      <c r="T305" s="235" t="s">
        <v>610</v>
      </c>
    </row>
    <row r="306" spans="1:20" ht="43.5" customHeight="1" x14ac:dyDescent="0.25">
      <c r="A306" s="227"/>
      <c r="B306" s="246" t="s">
        <v>487</v>
      </c>
      <c r="C306" s="258"/>
      <c r="D306" s="286"/>
      <c r="E306" s="21"/>
      <c r="F306" s="21"/>
      <c r="G306" s="21"/>
      <c r="H306" s="21"/>
      <c r="I306" s="21"/>
      <c r="J306" s="21"/>
      <c r="K306" s="30"/>
      <c r="L306" s="30">
        <v>3510.5</v>
      </c>
      <c r="M306" s="29" t="s">
        <v>358</v>
      </c>
      <c r="N306" s="29" t="s">
        <v>358</v>
      </c>
      <c r="O306" s="29" t="s">
        <v>358</v>
      </c>
      <c r="P306" s="29" t="s">
        <v>358</v>
      </c>
      <c r="Q306" s="29" t="s">
        <v>358</v>
      </c>
      <c r="R306" s="155">
        <v>2023</v>
      </c>
      <c r="S306" s="237"/>
      <c r="T306" s="237"/>
    </row>
    <row r="307" spans="1:20" ht="59.25" customHeight="1" x14ac:dyDescent="0.25">
      <c r="A307" s="228"/>
      <c r="B307" s="248"/>
      <c r="C307" s="225"/>
      <c r="D307" s="139"/>
      <c r="E307" s="21"/>
      <c r="F307" s="21"/>
      <c r="G307" s="21"/>
      <c r="H307" s="21"/>
      <c r="I307" s="21"/>
      <c r="J307" s="21"/>
      <c r="K307" s="30"/>
      <c r="L307" s="30"/>
      <c r="M307" s="29"/>
      <c r="N307" s="29"/>
      <c r="O307" s="29"/>
      <c r="P307" s="55"/>
      <c r="Q307" s="29"/>
      <c r="R307" s="155" t="s">
        <v>456</v>
      </c>
      <c r="S307" s="62" t="s">
        <v>449</v>
      </c>
      <c r="T307" s="62" t="s">
        <v>612</v>
      </c>
    </row>
    <row r="308" spans="1:20" ht="52.5" customHeight="1" x14ac:dyDescent="0.25">
      <c r="A308" s="112" t="s">
        <v>374</v>
      </c>
      <c r="B308" s="120" t="s">
        <v>375</v>
      </c>
      <c r="C308" s="17" t="s">
        <v>66</v>
      </c>
      <c r="D308" s="24">
        <f>K308</f>
        <v>597</v>
      </c>
      <c r="E308" s="21" t="s">
        <v>358</v>
      </c>
      <c r="F308" s="21" t="s">
        <v>358</v>
      </c>
      <c r="G308" s="21" t="s">
        <v>358</v>
      </c>
      <c r="H308" s="21" t="s">
        <v>358</v>
      </c>
      <c r="I308" s="21" t="s">
        <v>358</v>
      </c>
      <c r="J308" s="21" t="s">
        <v>358</v>
      </c>
      <c r="K308" s="30">
        <v>597</v>
      </c>
      <c r="L308" s="30" t="s">
        <v>358</v>
      </c>
      <c r="M308" s="29" t="s">
        <v>358</v>
      </c>
      <c r="N308" s="29" t="s">
        <v>358</v>
      </c>
      <c r="O308" s="29" t="s">
        <v>358</v>
      </c>
      <c r="P308" s="29" t="s">
        <v>358</v>
      </c>
      <c r="Q308" s="29" t="s">
        <v>358</v>
      </c>
      <c r="R308" s="155">
        <v>2022</v>
      </c>
      <c r="S308" s="87" t="s">
        <v>128</v>
      </c>
      <c r="T308" s="47" t="s">
        <v>334</v>
      </c>
    </row>
    <row r="309" spans="1:20" ht="54" hidden="1" customHeight="1" x14ac:dyDescent="0.25">
      <c r="A309" s="112"/>
      <c r="B309" s="120"/>
      <c r="C309" s="17"/>
      <c r="D309" s="24"/>
      <c r="E309" s="21"/>
      <c r="F309" s="21"/>
      <c r="G309" s="21"/>
      <c r="H309" s="21"/>
      <c r="I309" s="21"/>
      <c r="J309" s="21"/>
      <c r="K309" s="30"/>
      <c r="L309" s="30"/>
      <c r="M309" s="29"/>
      <c r="N309" s="55"/>
      <c r="O309" s="55"/>
      <c r="P309" s="55"/>
      <c r="Q309" s="29"/>
      <c r="R309" s="148"/>
      <c r="S309" s="87"/>
      <c r="T309" s="47"/>
    </row>
    <row r="310" spans="1:20" ht="47.25" hidden="1" customHeight="1" x14ac:dyDescent="0.25">
      <c r="A310" s="112"/>
      <c r="B310" s="120"/>
      <c r="C310" s="17" t="s">
        <v>66</v>
      </c>
      <c r="D310" s="24"/>
      <c r="E310" s="21"/>
      <c r="F310" s="21"/>
      <c r="G310" s="156"/>
      <c r="H310" s="21"/>
      <c r="I310" s="156"/>
      <c r="J310" s="157"/>
      <c r="K310" s="32"/>
      <c r="L310" s="30"/>
      <c r="M310" s="29"/>
      <c r="N310" s="55"/>
      <c r="O310" s="55"/>
      <c r="P310" s="55"/>
      <c r="Q310" s="29"/>
      <c r="R310" s="148" t="s">
        <v>367</v>
      </c>
      <c r="S310" s="87"/>
      <c r="T310" s="47"/>
    </row>
    <row r="311" spans="1:20" ht="27.75" customHeight="1" x14ac:dyDescent="0.25">
      <c r="A311" s="226" t="s">
        <v>376</v>
      </c>
      <c r="B311" s="249" t="s">
        <v>421</v>
      </c>
      <c r="C311" s="28" t="s">
        <v>154</v>
      </c>
      <c r="D311" s="24">
        <f t="shared" ref="D311" si="41">L311+M311+N311+O311</f>
        <v>1252660.0490999999</v>
      </c>
      <c r="E311" s="24"/>
      <c r="F311" s="24"/>
      <c r="G311" s="158"/>
      <c r="H311" s="24"/>
      <c r="I311" s="158"/>
      <c r="J311" s="159"/>
      <c r="K311" s="160"/>
      <c r="L311" s="140">
        <f>L313+L312</f>
        <v>766615.5</v>
      </c>
      <c r="M311" s="140">
        <f>M313</f>
        <v>486044.5491</v>
      </c>
      <c r="N311" s="140">
        <f t="shared" ref="N311" si="42">N312+N313</f>
        <v>0</v>
      </c>
      <c r="O311" s="140"/>
      <c r="P311" s="140"/>
      <c r="Q311" s="140"/>
      <c r="R311" s="240" t="s">
        <v>451</v>
      </c>
      <c r="S311" s="266" t="s">
        <v>396</v>
      </c>
      <c r="T311" s="235" t="s">
        <v>334</v>
      </c>
    </row>
    <row r="312" spans="1:20" ht="30.75" customHeight="1" x14ac:dyDescent="0.25">
      <c r="A312" s="227"/>
      <c r="B312" s="250"/>
      <c r="C312" s="17" t="s">
        <v>156</v>
      </c>
      <c r="D312" s="24">
        <f>L313+N312+O312</f>
        <v>448798.2</v>
      </c>
      <c r="E312" s="21" t="s">
        <v>358</v>
      </c>
      <c r="F312" s="21" t="s">
        <v>358</v>
      </c>
      <c r="G312" s="21" t="s">
        <v>358</v>
      </c>
      <c r="H312" s="21" t="s">
        <v>358</v>
      </c>
      <c r="I312" s="21" t="s">
        <v>358</v>
      </c>
      <c r="J312" s="21" t="s">
        <v>358</v>
      </c>
      <c r="K312" s="21" t="s">
        <v>358</v>
      </c>
      <c r="L312" s="30">
        <v>317817.3</v>
      </c>
      <c r="N312" s="29"/>
      <c r="O312" s="29"/>
      <c r="P312" s="29"/>
      <c r="Q312" s="29"/>
      <c r="R312" s="287"/>
      <c r="S312" s="267"/>
      <c r="T312" s="236"/>
    </row>
    <row r="313" spans="1:20" ht="25.5" customHeight="1" x14ac:dyDescent="0.25">
      <c r="A313" s="227"/>
      <c r="B313" s="250"/>
      <c r="C313" s="17" t="s">
        <v>66</v>
      </c>
      <c r="D313" s="24">
        <f>L312+M313+N313+O313</f>
        <v>803861.84909999999</v>
      </c>
      <c r="E313" s="21" t="s">
        <v>358</v>
      </c>
      <c r="F313" s="21" t="s">
        <v>358</v>
      </c>
      <c r="G313" s="156" t="s">
        <v>358</v>
      </c>
      <c r="H313" s="156" t="s">
        <v>358</v>
      </c>
      <c r="I313" s="156" t="s">
        <v>358</v>
      </c>
      <c r="J313" s="156" t="s">
        <v>358</v>
      </c>
      <c r="K313" s="32">
        <v>0</v>
      </c>
      <c r="L313" s="134">
        <v>448798.2</v>
      </c>
      <c r="M313" s="32">
        <v>486044.5491</v>
      </c>
      <c r="N313" s="203">
        <v>0</v>
      </c>
      <c r="O313" s="32"/>
      <c r="P313" s="32"/>
      <c r="Q313" s="32"/>
      <c r="R313" s="241"/>
      <c r="S313" s="268"/>
      <c r="T313" s="236"/>
    </row>
    <row r="314" spans="1:20" ht="30" customHeight="1" x14ac:dyDescent="0.25">
      <c r="A314" s="227"/>
      <c r="B314" s="250"/>
      <c r="C314" s="28" t="s">
        <v>154</v>
      </c>
      <c r="D314" s="24">
        <f>M314+N314+O314+P314</f>
        <v>1776133.05104</v>
      </c>
      <c r="E314" s="21" t="s">
        <v>358</v>
      </c>
      <c r="F314" s="21" t="s">
        <v>358</v>
      </c>
      <c r="G314" s="21" t="s">
        <v>358</v>
      </c>
      <c r="H314" s="21" t="s">
        <v>358</v>
      </c>
      <c r="I314" s="21" t="s">
        <v>358</v>
      </c>
      <c r="J314" s="21" t="s">
        <v>358</v>
      </c>
      <c r="K314" s="21" t="s">
        <v>358</v>
      </c>
      <c r="L314" s="24">
        <f t="shared" ref="L314:Q314" si="43">L315+L316</f>
        <v>0</v>
      </c>
      <c r="M314" s="24">
        <f t="shared" si="43"/>
        <v>310670.65104000003</v>
      </c>
      <c r="N314" s="24">
        <f t="shared" si="43"/>
        <v>740877.9</v>
      </c>
      <c r="O314" s="24">
        <f t="shared" si="43"/>
        <v>724584.5</v>
      </c>
      <c r="P314" s="24">
        <f t="shared" si="43"/>
        <v>0</v>
      </c>
      <c r="Q314" s="24">
        <f t="shared" si="43"/>
        <v>0</v>
      </c>
      <c r="R314" s="240" t="s">
        <v>423</v>
      </c>
      <c r="S314" s="266" t="s">
        <v>440</v>
      </c>
      <c r="T314" s="236"/>
    </row>
    <row r="315" spans="1:20" ht="28.5" customHeight="1" x14ac:dyDescent="0.25">
      <c r="A315" s="227"/>
      <c r="B315" s="250"/>
      <c r="C315" s="17" t="s">
        <v>156</v>
      </c>
      <c r="D315" s="24">
        <f t="shared" ref="D315:D316" si="44">M315+N315+O315</f>
        <v>0</v>
      </c>
      <c r="E315" s="21"/>
      <c r="F315" s="21"/>
      <c r="G315" s="156"/>
      <c r="H315" s="156"/>
      <c r="I315" s="156"/>
      <c r="J315" s="156"/>
      <c r="K315" s="32"/>
      <c r="L315" s="118"/>
      <c r="M315" s="32"/>
      <c r="N315" s="203"/>
      <c r="O315" s="32"/>
      <c r="P315" s="32"/>
      <c r="Q315" s="32"/>
      <c r="R315" s="287"/>
      <c r="S315" s="267"/>
      <c r="T315" s="236"/>
    </row>
    <row r="316" spans="1:20" ht="60" customHeight="1" x14ac:dyDescent="0.25">
      <c r="A316" s="228"/>
      <c r="B316" s="251"/>
      <c r="C316" s="17" t="s">
        <v>66</v>
      </c>
      <c r="D316" s="24">
        <f t="shared" si="44"/>
        <v>1776133.05104</v>
      </c>
      <c r="E316" s="21"/>
      <c r="F316" s="21"/>
      <c r="G316" s="156"/>
      <c r="H316" s="156"/>
      <c r="I316" s="156"/>
      <c r="J316" s="156"/>
      <c r="K316" s="32"/>
      <c r="L316" s="118"/>
      <c r="M316" s="30">
        <v>310670.65104000003</v>
      </c>
      <c r="N316" s="30">
        <v>740877.9</v>
      </c>
      <c r="O316" s="30">
        <v>724584.5</v>
      </c>
      <c r="P316" s="30">
        <v>0</v>
      </c>
      <c r="Q316" s="30">
        <v>0</v>
      </c>
      <c r="R316" s="241"/>
      <c r="S316" s="268"/>
      <c r="T316" s="237"/>
    </row>
    <row r="317" spans="1:20" ht="157.5" customHeight="1" x14ac:dyDescent="0.2">
      <c r="A317" s="112" t="s">
        <v>379</v>
      </c>
      <c r="B317" s="161" t="s">
        <v>377</v>
      </c>
      <c r="C317" s="18" t="s">
        <v>167</v>
      </c>
      <c r="D317" s="24">
        <f>K317</f>
        <v>340082</v>
      </c>
      <c r="E317" s="21" t="s">
        <v>358</v>
      </c>
      <c r="F317" s="21" t="s">
        <v>358</v>
      </c>
      <c r="G317" s="21" t="s">
        <v>358</v>
      </c>
      <c r="H317" s="21" t="s">
        <v>358</v>
      </c>
      <c r="I317" s="21" t="s">
        <v>358</v>
      </c>
      <c r="J317" s="21" t="s">
        <v>358</v>
      </c>
      <c r="K317" s="30">
        <v>340082</v>
      </c>
      <c r="L317" s="21" t="s">
        <v>358</v>
      </c>
      <c r="M317" s="13" t="s">
        <v>358</v>
      </c>
      <c r="N317" s="13" t="s">
        <v>358</v>
      </c>
      <c r="O317" s="13" t="s">
        <v>358</v>
      </c>
      <c r="P317" s="13" t="s">
        <v>358</v>
      </c>
      <c r="Q317" s="13" t="s">
        <v>358</v>
      </c>
      <c r="R317" s="115">
        <v>2022</v>
      </c>
      <c r="S317" s="87" t="s">
        <v>398</v>
      </c>
      <c r="T317" s="47" t="s">
        <v>384</v>
      </c>
    </row>
    <row r="318" spans="1:20" ht="62.25" customHeight="1" x14ac:dyDescent="0.25">
      <c r="A318" s="112" t="s">
        <v>380</v>
      </c>
      <c r="B318" s="98" t="s">
        <v>613</v>
      </c>
      <c r="C318" s="17" t="s">
        <v>66</v>
      </c>
      <c r="D318" s="24">
        <f>K318+L318</f>
        <v>70278.39</v>
      </c>
      <c r="E318" s="21" t="s">
        <v>358</v>
      </c>
      <c r="F318" s="21" t="s">
        <v>358</v>
      </c>
      <c r="G318" s="21" t="s">
        <v>358</v>
      </c>
      <c r="H318" s="21" t="s">
        <v>358</v>
      </c>
      <c r="I318" s="21" t="s">
        <v>358</v>
      </c>
      <c r="J318" s="21" t="s">
        <v>358</v>
      </c>
      <c r="K318" s="30">
        <v>1223.99</v>
      </c>
      <c r="L318" s="30">
        <v>69054.399999999994</v>
      </c>
      <c r="M318" s="13" t="s">
        <v>358</v>
      </c>
      <c r="N318" s="13" t="s">
        <v>358</v>
      </c>
      <c r="O318" s="13" t="s">
        <v>358</v>
      </c>
      <c r="P318" s="13" t="s">
        <v>358</v>
      </c>
      <c r="Q318" s="13" t="s">
        <v>358</v>
      </c>
      <c r="R318" s="115">
        <v>2023</v>
      </c>
      <c r="S318" s="87" t="s">
        <v>398</v>
      </c>
      <c r="T318" s="47" t="s">
        <v>404</v>
      </c>
    </row>
    <row r="319" spans="1:20" ht="56.25" customHeight="1" x14ac:dyDescent="0.25">
      <c r="A319" s="112" t="s">
        <v>381</v>
      </c>
      <c r="B319" s="98" t="s">
        <v>378</v>
      </c>
      <c r="C319" s="17" t="s">
        <v>66</v>
      </c>
      <c r="D319" s="24">
        <f>K319</f>
        <v>21928.3</v>
      </c>
      <c r="E319" s="21" t="s">
        <v>358</v>
      </c>
      <c r="F319" s="21" t="s">
        <v>358</v>
      </c>
      <c r="G319" s="21" t="s">
        <v>358</v>
      </c>
      <c r="H319" s="21" t="s">
        <v>358</v>
      </c>
      <c r="I319" s="21" t="s">
        <v>358</v>
      </c>
      <c r="J319" s="21" t="s">
        <v>358</v>
      </c>
      <c r="K319" s="30">
        <v>21928.3</v>
      </c>
      <c r="L319" s="21" t="s">
        <v>358</v>
      </c>
      <c r="M319" s="13" t="s">
        <v>358</v>
      </c>
      <c r="N319" s="13" t="s">
        <v>358</v>
      </c>
      <c r="O319" s="13" t="s">
        <v>358</v>
      </c>
      <c r="P319" s="13" t="s">
        <v>358</v>
      </c>
      <c r="Q319" s="13" t="s">
        <v>358</v>
      </c>
      <c r="R319" s="115">
        <v>2022</v>
      </c>
      <c r="S319" s="87" t="s">
        <v>497</v>
      </c>
      <c r="T319" s="47" t="s">
        <v>385</v>
      </c>
    </row>
    <row r="320" spans="1:20" ht="34.5" customHeight="1" x14ac:dyDescent="0.25">
      <c r="A320" s="226" t="s">
        <v>382</v>
      </c>
      <c r="B320" s="98" t="s">
        <v>416</v>
      </c>
      <c r="C320" s="224" t="s">
        <v>66</v>
      </c>
      <c r="D320" s="24">
        <f>K320</f>
        <v>3963.6</v>
      </c>
      <c r="E320" s="21" t="s">
        <v>358</v>
      </c>
      <c r="F320" s="21" t="s">
        <v>358</v>
      </c>
      <c r="G320" s="21" t="s">
        <v>358</v>
      </c>
      <c r="H320" s="21" t="s">
        <v>358</v>
      </c>
      <c r="I320" s="21" t="s">
        <v>358</v>
      </c>
      <c r="J320" s="21" t="s">
        <v>358</v>
      </c>
      <c r="K320" s="30">
        <v>3963.6</v>
      </c>
      <c r="L320" s="21"/>
      <c r="M320" s="33"/>
      <c r="N320" s="33"/>
      <c r="O320" s="33"/>
      <c r="P320" s="49"/>
      <c r="Q320" s="33"/>
      <c r="R320" s="115">
        <v>2022</v>
      </c>
      <c r="S320" s="235" t="s">
        <v>398</v>
      </c>
      <c r="T320" s="235" t="s">
        <v>334</v>
      </c>
    </row>
    <row r="321" spans="1:20" ht="40.5" customHeight="1" x14ac:dyDescent="0.25">
      <c r="A321" s="228"/>
      <c r="B321" s="98" t="s">
        <v>415</v>
      </c>
      <c r="C321" s="225"/>
      <c r="D321" s="139">
        <f>L321</f>
        <v>1910.9</v>
      </c>
      <c r="E321" s="21"/>
      <c r="F321" s="21"/>
      <c r="G321" s="21"/>
      <c r="H321" s="21"/>
      <c r="I321" s="21"/>
      <c r="J321" s="21"/>
      <c r="K321" s="30"/>
      <c r="L321" s="21">
        <v>1910.9</v>
      </c>
      <c r="M321" s="23" t="s">
        <v>358</v>
      </c>
      <c r="N321" s="23" t="s">
        <v>358</v>
      </c>
      <c r="O321" s="23" t="s">
        <v>358</v>
      </c>
      <c r="P321" s="23" t="s">
        <v>358</v>
      </c>
      <c r="Q321" s="23" t="s">
        <v>358</v>
      </c>
      <c r="R321" s="115">
        <v>2023</v>
      </c>
      <c r="S321" s="237"/>
      <c r="T321" s="237"/>
    </row>
    <row r="322" spans="1:20" ht="61.5" customHeight="1" x14ac:dyDescent="0.25">
      <c r="A322" s="112" t="s">
        <v>383</v>
      </c>
      <c r="B322" s="98" t="s">
        <v>614</v>
      </c>
      <c r="C322" s="17" t="s">
        <v>66</v>
      </c>
      <c r="D322" s="24">
        <f>K322+L322</f>
        <v>25184</v>
      </c>
      <c r="E322" s="21" t="s">
        <v>358</v>
      </c>
      <c r="F322" s="21" t="s">
        <v>358</v>
      </c>
      <c r="G322" s="21" t="s">
        <v>358</v>
      </c>
      <c r="H322" s="21" t="s">
        <v>358</v>
      </c>
      <c r="I322" s="21" t="s">
        <v>358</v>
      </c>
      <c r="J322" s="21" t="s">
        <v>358</v>
      </c>
      <c r="K322" s="30">
        <v>15042.3</v>
      </c>
      <c r="L322" s="21">
        <v>10141.700000000001</v>
      </c>
      <c r="M322" s="13" t="s">
        <v>358</v>
      </c>
      <c r="N322" s="23" t="s">
        <v>358</v>
      </c>
      <c r="O322" s="23" t="s">
        <v>358</v>
      </c>
      <c r="P322" s="23" t="s">
        <v>358</v>
      </c>
      <c r="Q322" s="23" t="s">
        <v>358</v>
      </c>
      <c r="R322" s="115" t="s">
        <v>460</v>
      </c>
      <c r="S322" s="87" t="s">
        <v>398</v>
      </c>
      <c r="T322" s="47" t="s">
        <v>334</v>
      </c>
    </row>
    <row r="323" spans="1:20" ht="89.25" hidden="1" customHeight="1" x14ac:dyDescent="0.2">
      <c r="A323" s="112"/>
      <c r="B323" s="162"/>
      <c r="C323" s="17"/>
      <c r="D323" s="24">
        <f t="shared" ref="D323" si="45">K323</f>
        <v>0</v>
      </c>
      <c r="E323" s="21"/>
      <c r="F323" s="21"/>
      <c r="G323" s="21"/>
      <c r="H323" s="21"/>
      <c r="I323" s="21"/>
      <c r="J323" s="21"/>
      <c r="K323" s="32">
        <v>0</v>
      </c>
      <c r="L323" s="21"/>
      <c r="M323" s="13"/>
      <c r="N323" s="23"/>
      <c r="O323" s="23"/>
      <c r="P323" s="23"/>
      <c r="Q323" s="23"/>
      <c r="R323" s="115"/>
      <c r="S323" s="87"/>
      <c r="T323" s="47"/>
    </row>
    <row r="324" spans="1:20" ht="72.75" customHeight="1" x14ac:dyDescent="0.25">
      <c r="A324" s="226" t="s">
        <v>394</v>
      </c>
      <c r="B324" s="252" t="s">
        <v>495</v>
      </c>
      <c r="C324" s="224" t="s">
        <v>66</v>
      </c>
      <c r="D324" s="24">
        <f>K324</f>
        <v>30000</v>
      </c>
      <c r="E324" s="21" t="s">
        <v>358</v>
      </c>
      <c r="F324" s="21" t="s">
        <v>358</v>
      </c>
      <c r="G324" s="21" t="s">
        <v>358</v>
      </c>
      <c r="H324" s="21" t="s">
        <v>358</v>
      </c>
      <c r="I324" s="21" t="s">
        <v>358</v>
      </c>
      <c r="J324" s="21" t="s">
        <v>358</v>
      </c>
      <c r="K324" s="32">
        <v>30000</v>
      </c>
      <c r="L324" s="30">
        <v>0</v>
      </c>
      <c r="M324" s="13" t="s">
        <v>358</v>
      </c>
      <c r="N324" s="13" t="s">
        <v>358</v>
      </c>
      <c r="O324" s="13" t="s">
        <v>358</v>
      </c>
      <c r="P324" s="13" t="s">
        <v>358</v>
      </c>
      <c r="Q324" s="13" t="s">
        <v>358</v>
      </c>
      <c r="R324" s="115" t="s">
        <v>436</v>
      </c>
      <c r="S324" s="87" t="s">
        <v>236</v>
      </c>
      <c r="T324" s="235" t="s">
        <v>150</v>
      </c>
    </row>
    <row r="325" spans="1:20" ht="75.75" customHeight="1" x14ac:dyDescent="0.25">
      <c r="A325" s="228"/>
      <c r="B325" s="254"/>
      <c r="C325" s="225"/>
      <c r="D325" s="24" cm="1">
        <f t="array" ref="D325:G325">M325:P325</f>
        <v>31598.75389</v>
      </c>
      <c r="E325" s="21">
        <v>18148.3</v>
      </c>
      <c r="F325" s="21">
        <v>0</v>
      </c>
      <c r="G325" s="21">
        <v>0</v>
      </c>
      <c r="H325" s="21"/>
      <c r="I325" s="21"/>
      <c r="J325" s="21"/>
      <c r="K325" s="32"/>
      <c r="L325" s="30"/>
      <c r="M325" s="30">
        <f>31538.7948+59.95909</f>
        <v>31598.75389</v>
      </c>
      <c r="N325" s="125">
        <v>18148.3</v>
      </c>
      <c r="O325" s="23"/>
      <c r="P325" s="23"/>
      <c r="Q325" s="13"/>
      <c r="R325" s="115" t="s">
        <v>423</v>
      </c>
      <c r="S325" s="87" t="s">
        <v>440</v>
      </c>
      <c r="T325" s="237"/>
    </row>
    <row r="326" spans="1:20" ht="42.75" customHeight="1" x14ac:dyDescent="0.25">
      <c r="A326" s="112" t="s">
        <v>397</v>
      </c>
      <c r="B326" s="163" t="s">
        <v>615</v>
      </c>
      <c r="C326" s="17" t="s">
        <v>66</v>
      </c>
      <c r="D326" s="24">
        <f t="shared" ref="D326:D331" si="46">L326</f>
        <v>6524.3</v>
      </c>
      <c r="E326" s="21"/>
      <c r="F326" s="21"/>
      <c r="G326" s="21"/>
      <c r="H326" s="21"/>
      <c r="I326" s="21"/>
      <c r="J326" s="21"/>
      <c r="K326" s="32"/>
      <c r="L326" s="30">
        <v>6524.3</v>
      </c>
      <c r="M326" s="13" t="s">
        <v>358</v>
      </c>
      <c r="N326" s="13" t="s">
        <v>358</v>
      </c>
      <c r="O326" s="13" t="s">
        <v>358</v>
      </c>
      <c r="P326" s="13" t="s">
        <v>358</v>
      </c>
      <c r="Q326" s="13" t="s">
        <v>358</v>
      </c>
      <c r="R326" s="115">
        <v>2023</v>
      </c>
      <c r="S326" s="87" t="s">
        <v>128</v>
      </c>
      <c r="T326" s="47" t="s">
        <v>616</v>
      </c>
    </row>
    <row r="327" spans="1:20" ht="56.25" customHeight="1" x14ac:dyDescent="0.25">
      <c r="A327" s="112" t="s">
        <v>399</v>
      </c>
      <c r="B327" s="163" t="s">
        <v>526</v>
      </c>
      <c r="C327" s="17" t="s">
        <v>66</v>
      </c>
      <c r="D327" s="24">
        <f t="shared" si="46"/>
        <v>9255.2999999999993</v>
      </c>
      <c r="E327" s="21"/>
      <c r="F327" s="21"/>
      <c r="G327" s="21"/>
      <c r="H327" s="21"/>
      <c r="I327" s="21"/>
      <c r="J327" s="21"/>
      <c r="K327" s="32"/>
      <c r="L327" s="30">
        <v>9255.2999999999993</v>
      </c>
      <c r="M327" s="13" t="s">
        <v>358</v>
      </c>
      <c r="N327" s="13" t="s">
        <v>358</v>
      </c>
      <c r="O327" s="13" t="s">
        <v>358</v>
      </c>
      <c r="P327" s="13" t="s">
        <v>358</v>
      </c>
      <c r="Q327" s="13" t="s">
        <v>358</v>
      </c>
      <c r="R327" s="115">
        <v>2023</v>
      </c>
      <c r="S327" s="87" t="s">
        <v>398</v>
      </c>
      <c r="T327" s="47" t="s">
        <v>695</v>
      </c>
    </row>
    <row r="328" spans="1:20" ht="30.75" customHeight="1" x14ac:dyDescent="0.25">
      <c r="A328" s="226" t="s">
        <v>401</v>
      </c>
      <c r="B328" s="252" t="s">
        <v>617</v>
      </c>
      <c r="C328" s="28" t="s">
        <v>154</v>
      </c>
      <c r="D328" s="24">
        <f t="shared" si="46"/>
        <v>93204.1</v>
      </c>
      <c r="E328" s="24"/>
      <c r="F328" s="24"/>
      <c r="G328" s="24"/>
      <c r="H328" s="24"/>
      <c r="I328" s="24"/>
      <c r="J328" s="24"/>
      <c r="K328" s="160"/>
      <c r="L328" s="30">
        <f>L329+L330</f>
        <v>93204.1</v>
      </c>
      <c r="M328" s="13" t="s">
        <v>358</v>
      </c>
      <c r="N328" s="13" t="s">
        <v>358</v>
      </c>
      <c r="O328" s="13" t="s">
        <v>358</v>
      </c>
      <c r="P328" s="13" t="s">
        <v>358</v>
      </c>
      <c r="Q328" s="13" t="s">
        <v>358</v>
      </c>
      <c r="R328" s="338">
        <v>2023</v>
      </c>
      <c r="S328" s="266" t="s">
        <v>398</v>
      </c>
      <c r="T328" s="235" t="s">
        <v>618</v>
      </c>
    </row>
    <row r="329" spans="1:20" ht="30.75" customHeight="1" x14ac:dyDescent="0.25">
      <c r="A329" s="227"/>
      <c r="B329" s="253"/>
      <c r="C329" s="17" t="s">
        <v>156</v>
      </c>
      <c r="D329" s="21">
        <f t="shared" si="46"/>
        <v>86679.8</v>
      </c>
      <c r="E329" s="21"/>
      <c r="F329" s="21"/>
      <c r="G329" s="21"/>
      <c r="H329" s="21"/>
      <c r="I329" s="21"/>
      <c r="J329" s="21"/>
      <c r="K329" s="32"/>
      <c r="L329" s="134">
        <v>86679.8</v>
      </c>
      <c r="M329" s="13" t="s">
        <v>358</v>
      </c>
      <c r="N329" s="13" t="s">
        <v>358</v>
      </c>
      <c r="O329" s="13" t="s">
        <v>358</v>
      </c>
      <c r="P329" s="13" t="s">
        <v>358</v>
      </c>
      <c r="Q329" s="13" t="s">
        <v>358</v>
      </c>
      <c r="R329" s="339"/>
      <c r="S329" s="267"/>
      <c r="T329" s="236"/>
    </row>
    <row r="330" spans="1:20" ht="60" customHeight="1" x14ac:dyDescent="0.25">
      <c r="A330" s="228"/>
      <c r="B330" s="254"/>
      <c r="C330" s="17" t="s">
        <v>66</v>
      </c>
      <c r="D330" s="21">
        <f t="shared" si="46"/>
        <v>6524.3</v>
      </c>
      <c r="E330" s="21"/>
      <c r="F330" s="21"/>
      <c r="G330" s="21"/>
      <c r="H330" s="21"/>
      <c r="I330" s="21"/>
      <c r="J330" s="21"/>
      <c r="K330" s="32"/>
      <c r="L330" s="118">
        <v>6524.3</v>
      </c>
      <c r="M330" s="13" t="s">
        <v>358</v>
      </c>
      <c r="N330" s="13" t="s">
        <v>358</v>
      </c>
      <c r="O330" s="13" t="s">
        <v>358</v>
      </c>
      <c r="P330" s="13" t="s">
        <v>358</v>
      </c>
      <c r="Q330" s="13" t="s">
        <v>358</v>
      </c>
      <c r="R330" s="340"/>
      <c r="S330" s="268"/>
      <c r="T330" s="237"/>
    </row>
    <row r="331" spans="1:20" ht="80.25" customHeight="1" x14ac:dyDescent="0.25">
      <c r="A331" s="112" t="s">
        <v>527</v>
      </c>
      <c r="B331" s="163" t="s">
        <v>515</v>
      </c>
      <c r="C331" s="17" t="s">
        <v>66</v>
      </c>
      <c r="D331" s="21">
        <f t="shared" si="46"/>
        <v>0</v>
      </c>
      <c r="E331" s="21"/>
      <c r="F331" s="21"/>
      <c r="G331" s="21"/>
      <c r="H331" s="21"/>
      <c r="I331" s="21"/>
      <c r="J331" s="21"/>
      <c r="K331" s="32"/>
      <c r="L331" s="118"/>
      <c r="M331" s="13"/>
      <c r="N331" s="13"/>
      <c r="O331" s="13"/>
      <c r="P331" s="13"/>
      <c r="Q331" s="13"/>
      <c r="R331" s="115">
        <v>2027</v>
      </c>
      <c r="S331" s="47" t="s">
        <v>440</v>
      </c>
      <c r="T331" s="62" t="s">
        <v>694</v>
      </c>
    </row>
    <row r="332" spans="1:20" ht="60" customHeight="1" x14ac:dyDescent="0.25">
      <c r="A332" s="112" t="s">
        <v>528</v>
      </c>
      <c r="B332" s="163" t="s">
        <v>529</v>
      </c>
      <c r="C332" s="17" t="s">
        <v>66</v>
      </c>
      <c r="D332" s="21">
        <f>P332+O332+N332</f>
        <v>0</v>
      </c>
      <c r="E332" s="21"/>
      <c r="F332" s="21"/>
      <c r="G332" s="21"/>
      <c r="H332" s="21"/>
      <c r="I332" s="21"/>
      <c r="J332" s="21"/>
      <c r="K332" s="32"/>
      <c r="L332" s="118"/>
      <c r="M332" s="13"/>
      <c r="N332" s="13"/>
      <c r="O332" s="125">
        <v>0</v>
      </c>
      <c r="P332" s="125"/>
      <c r="Q332" s="13"/>
      <c r="R332" s="115">
        <v>2026</v>
      </c>
      <c r="S332" s="47" t="s">
        <v>42</v>
      </c>
      <c r="T332" s="62" t="s">
        <v>635</v>
      </c>
    </row>
    <row r="333" spans="1:20" ht="60" customHeight="1" x14ac:dyDescent="0.25">
      <c r="A333" s="112" t="s">
        <v>671</v>
      </c>
      <c r="B333" s="163" t="s">
        <v>672</v>
      </c>
      <c r="C333" s="17" t="s">
        <v>66</v>
      </c>
      <c r="D333" s="21">
        <f>P333+O333+N333</f>
        <v>0</v>
      </c>
      <c r="E333" s="21"/>
      <c r="F333" s="21"/>
      <c r="G333" s="21"/>
      <c r="H333" s="21"/>
      <c r="I333" s="21"/>
      <c r="J333" s="21"/>
      <c r="K333" s="32"/>
      <c r="L333" s="118"/>
      <c r="M333" s="13"/>
      <c r="N333" s="13"/>
      <c r="O333" s="125">
        <v>0</v>
      </c>
      <c r="P333" s="125">
        <v>0</v>
      </c>
      <c r="Q333" s="13"/>
      <c r="R333" s="115" t="s">
        <v>513</v>
      </c>
      <c r="S333" s="210" t="s">
        <v>449</v>
      </c>
      <c r="T333" s="211" t="s">
        <v>676</v>
      </c>
    </row>
    <row r="334" spans="1:20" ht="28.5" customHeight="1" x14ac:dyDescent="0.25">
      <c r="A334" s="127"/>
      <c r="B334" s="164" t="s">
        <v>339</v>
      </c>
      <c r="C334" s="145"/>
      <c r="D334" s="40">
        <f>G334+H334+J334+I334+K334+L334+M334+N334+O334+P334</f>
        <v>15023050.256929999</v>
      </c>
      <c r="E334" s="40">
        <v>0</v>
      </c>
      <c r="F334" s="40">
        <v>0</v>
      </c>
      <c r="G334" s="40">
        <f>G105+G109+G112+G122+G123+G130+G132+G135+G138+G141+G144+G147+G150+G153+G156+G159+G162</f>
        <v>276863.09999999992</v>
      </c>
      <c r="H334" s="40">
        <f>H109+H112+H116+H120+H123+H130+H132+H165+H174+H178</f>
        <v>1786709</v>
      </c>
      <c r="I334" s="40">
        <f>I105++I111+I112+I116+I120+I124+I127+I129+I165+I174+I182+I184+I185+I188+I196+I200+I203+I209+I210+I211+I226</f>
        <v>1774086.0660300003</v>
      </c>
      <c r="J334" s="40">
        <f>J105+J111+J124+J127+J165+J180+J183+J185+J188+J196+J197+J200+J203+J209+J210+J211+J223+J226+J236+J238+J241+J244+J247+J248+J249+J250+J251+J252+J255+J256+J257+J258+J264+J265+J278+J290+J291+J292+J293+J310+J302</f>
        <v>1867058.7</v>
      </c>
      <c r="K334" s="40">
        <f>K127+K165+K183+K185+K188+K196+K200+K203+K210+K211+K236+K248+K249+K251+K258+K265+K278+K293+K302+K304+K305+K308+K313+K317+K318+K319+K320+K322+K324+K174</f>
        <v>2592948.1900000004</v>
      </c>
      <c r="L334" s="22">
        <f>L127+L165+L183+L185+L188+L194+L211+L236+L243+L258+L278+L294+L306+L311+L318+L321+L322+L326+L327+L328+L265</f>
        <v>2128386.4999999995</v>
      </c>
      <c r="M334" s="22">
        <f>M165+M170+M176+M186+M206+M211+M217+M233+M265+M266+M279+M311+M314+M325</f>
        <v>2080485.9804700001</v>
      </c>
      <c r="N334" s="22">
        <f>N165+N170+N175+N186+N188+N191+N206+N217+N266+N279+N314+N325+N234+N332</f>
        <v>1755523.2204300002</v>
      </c>
      <c r="O334" s="22">
        <f>O165+O170+O176+O186+O188+O191+O206+O217+O266+O279+O314+O325+O187</f>
        <v>760989.5</v>
      </c>
      <c r="P334" s="22">
        <f>P165+P170+P176+P186+P188+P191+P206+P217+P266+P279+P314+P325</f>
        <v>0</v>
      </c>
      <c r="Q334" s="22">
        <f>Q165+Q170+Q176+Q186+Q188+Q191+Q206+Q217+Q266+Q279+Q314+Q325</f>
        <v>0</v>
      </c>
      <c r="R334" s="165"/>
      <c r="S334" s="166"/>
      <c r="T334" s="166"/>
    </row>
    <row r="335" spans="1:20" ht="40.5" customHeight="1" x14ac:dyDescent="0.25">
      <c r="A335" s="343" t="s">
        <v>638</v>
      </c>
      <c r="B335" s="344"/>
      <c r="C335" s="344"/>
      <c r="D335" s="344"/>
      <c r="E335" s="344"/>
      <c r="F335" s="344"/>
      <c r="G335" s="344"/>
      <c r="H335" s="344"/>
      <c r="I335" s="344"/>
      <c r="J335" s="344"/>
      <c r="K335" s="344"/>
      <c r="L335" s="344"/>
      <c r="M335" s="344"/>
      <c r="N335" s="344"/>
      <c r="O335" s="344"/>
      <c r="P335" s="344"/>
      <c r="Q335" s="344"/>
      <c r="R335" s="344"/>
      <c r="S335" s="344"/>
      <c r="T335" s="345"/>
    </row>
    <row r="336" spans="1:20" ht="66" customHeight="1" x14ac:dyDescent="0.25">
      <c r="A336" s="226" t="s">
        <v>388</v>
      </c>
      <c r="B336" s="341" t="s">
        <v>624</v>
      </c>
      <c r="C336" s="240" t="s">
        <v>29</v>
      </c>
      <c r="D336" s="195">
        <f>K336+L336+M336</f>
        <v>73414.318980000011</v>
      </c>
      <c r="E336" s="17" t="s">
        <v>358</v>
      </c>
      <c r="F336" s="17" t="s">
        <v>358</v>
      </c>
      <c r="G336" s="17" t="s">
        <v>358</v>
      </c>
      <c r="H336" s="17" t="s">
        <v>358</v>
      </c>
      <c r="I336" s="17" t="s">
        <v>358</v>
      </c>
      <c r="J336" s="17" t="s">
        <v>358</v>
      </c>
      <c r="K336" s="48">
        <v>58318.3</v>
      </c>
      <c r="L336" s="48">
        <v>9835.7999999999993</v>
      </c>
      <c r="M336" s="17">
        <v>5260.2189799999996</v>
      </c>
      <c r="N336" s="17"/>
      <c r="O336" s="17"/>
      <c r="P336" s="17"/>
      <c r="Q336" s="17"/>
      <c r="R336" s="84" t="s">
        <v>436</v>
      </c>
      <c r="S336" s="84" t="s">
        <v>389</v>
      </c>
      <c r="T336" s="100" t="s">
        <v>619</v>
      </c>
    </row>
    <row r="337" spans="1:49" ht="74.25" customHeight="1" x14ac:dyDescent="0.25">
      <c r="A337" s="228"/>
      <c r="B337" s="342"/>
      <c r="C337" s="241"/>
      <c r="D337" s="195">
        <f>K337+L337+M337+N337+O337+P337</f>
        <v>17313.861069999999</v>
      </c>
      <c r="E337" s="17" t="s">
        <v>358</v>
      </c>
      <c r="F337" s="17" t="s">
        <v>358</v>
      </c>
      <c r="G337" s="17" t="s">
        <v>358</v>
      </c>
      <c r="H337" s="17" t="s">
        <v>358</v>
      </c>
      <c r="I337" s="17" t="s">
        <v>358</v>
      </c>
      <c r="J337" s="17" t="s">
        <v>358</v>
      </c>
      <c r="K337" s="48"/>
      <c r="L337" s="48"/>
      <c r="M337" s="17">
        <v>4946.6610700000001</v>
      </c>
      <c r="N337" s="17">
        <v>179.3</v>
      </c>
      <c r="O337" s="17">
        <v>12187.9</v>
      </c>
      <c r="P337" s="17"/>
      <c r="Q337" s="48"/>
      <c r="R337" s="167" t="s">
        <v>636</v>
      </c>
      <c r="S337" s="167" t="s">
        <v>42</v>
      </c>
      <c r="T337" s="100" t="s">
        <v>657</v>
      </c>
    </row>
    <row r="338" spans="1:49" ht="40.5" customHeight="1" x14ac:dyDescent="0.25">
      <c r="A338" s="226" t="s">
        <v>390</v>
      </c>
      <c r="B338" s="235" t="s">
        <v>620</v>
      </c>
      <c r="C338" s="232" t="s">
        <v>29</v>
      </c>
      <c r="D338" s="346">
        <f>K338+L338</f>
        <v>4921.1000000000004</v>
      </c>
      <c r="E338" s="224" t="s">
        <v>358</v>
      </c>
      <c r="F338" s="224" t="s">
        <v>358</v>
      </c>
      <c r="G338" s="224" t="s">
        <v>358</v>
      </c>
      <c r="H338" s="224" t="s">
        <v>358</v>
      </c>
      <c r="I338" s="224" t="s">
        <v>358</v>
      </c>
      <c r="J338" s="348" t="s">
        <v>358</v>
      </c>
      <c r="K338" s="350">
        <v>2597</v>
      </c>
      <c r="L338" s="218">
        <v>2324.1</v>
      </c>
      <c r="M338" s="348"/>
      <c r="N338" s="348"/>
      <c r="O338" s="348"/>
      <c r="P338" s="348"/>
      <c r="Q338" s="224"/>
      <c r="R338" s="299" t="s">
        <v>436</v>
      </c>
      <c r="S338" s="232" t="s">
        <v>462</v>
      </c>
      <c r="T338" s="266" t="s">
        <v>696</v>
      </c>
    </row>
    <row r="339" spans="1:49" ht="112.5" customHeight="1" x14ac:dyDescent="0.25">
      <c r="A339" s="227"/>
      <c r="B339" s="236"/>
      <c r="C339" s="233"/>
      <c r="D339" s="347"/>
      <c r="E339" s="225"/>
      <c r="F339" s="225"/>
      <c r="G339" s="225"/>
      <c r="H339" s="225"/>
      <c r="I339" s="225"/>
      <c r="J339" s="349"/>
      <c r="K339" s="351"/>
      <c r="L339" s="220"/>
      <c r="M339" s="349"/>
      <c r="N339" s="349"/>
      <c r="O339" s="349"/>
      <c r="P339" s="349"/>
      <c r="Q339" s="225"/>
      <c r="R339" s="301"/>
      <c r="S339" s="234"/>
      <c r="T339" s="268"/>
    </row>
    <row r="340" spans="1:49" ht="144" customHeight="1" x14ac:dyDescent="0.25">
      <c r="A340" s="227"/>
      <c r="B340" s="98" t="s">
        <v>621</v>
      </c>
      <c r="C340" s="233"/>
      <c r="D340" s="36">
        <f>M340</f>
        <v>428.86002000000002</v>
      </c>
      <c r="E340" s="119"/>
      <c r="F340" s="119"/>
      <c r="G340" s="119"/>
      <c r="H340" s="119"/>
      <c r="I340" s="119"/>
      <c r="J340" s="196"/>
      <c r="K340" s="168"/>
      <c r="L340" s="138"/>
      <c r="M340" s="57">
        <f>428.86002</f>
        <v>428.86002000000002</v>
      </c>
      <c r="N340" s="57"/>
      <c r="O340" s="57"/>
      <c r="P340" s="59"/>
      <c r="Q340" s="59"/>
      <c r="R340" s="169">
        <v>2024</v>
      </c>
      <c r="S340" s="61" t="s">
        <v>463</v>
      </c>
      <c r="T340" s="47" t="s">
        <v>697</v>
      </c>
    </row>
    <row r="341" spans="1:49" ht="150" customHeight="1" x14ac:dyDescent="0.25">
      <c r="A341" s="227"/>
      <c r="B341" s="87" t="s">
        <v>525</v>
      </c>
      <c r="C341" s="233"/>
      <c r="D341" s="36">
        <f>O341+N341+M341+P341</f>
        <v>171</v>
      </c>
      <c r="E341" s="17" t="s">
        <v>358</v>
      </c>
      <c r="F341" s="17" t="s">
        <v>358</v>
      </c>
      <c r="G341" s="17" t="s">
        <v>358</v>
      </c>
      <c r="H341" s="17" t="s">
        <v>358</v>
      </c>
      <c r="I341" s="17" t="s">
        <v>358</v>
      </c>
      <c r="J341" s="17" t="s">
        <v>358</v>
      </c>
      <c r="K341" s="168"/>
      <c r="L341" s="138"/>
      <c r="M341" s="57"/>
      <c r="N341" s="30">
        <v>171</v>
      </c>
      <c r="O341" s="30"/>
      <c r="P341" s="30"/>
      <c r="Q341" s="138"/>
      <c r="R341" s="169">
        <v>2025</v>
      </c>
      <c r="S341" s="84" t="s">
        <v>463</v>
      </c>
      <c r="T341" s="47" t="s">
        <v>697</v>
      </c>
    </row>
    <row r="342" spans="1:49" ht="78.75" customHeight="1" x14ac:dyDescent="0.25">
      <c r="A342" s="228"/>
      <c r="B342" s="47" t="s">
        <v>673</v>
      </c>
      <c r="C342" s="234"/>
      <c r="D342" s="36">
        <f>O342</f>
        <v>379.6</v>
      </c>
      <c r="E342" s="17" t="s">
        <v>358</v>
      </c>
      <c r="F342" s="17" t="s">
        <v>358</v>
      </c>
      <c r="G342" s="17" t="s">
        <v>358</v>
      </c>
      <c r="H342" s="17" t="s">
        <v>358</v>
      </c>
      <c r="I342" s="17" t="s">
        <v>358</v>
      </c>
      <c r="J342" s="17" t="s">
        <v>358</v>
      </c>
      <c r="K342" s="17"/>
      <c r="L342" s="17"/>
      <c r="M342" s="17"/>
      <c r="N342" s="208"/>
      <c r="O342" s="30">
        <v>379.6</v>
      </c>
      <c r="P342" s="30"/>
      <c r="Q342" s="138"/>
      <c r="R342" s="169">
        <v>2026</v>
      </c>
      <c r="S342" s="84" t="s">
        <v>463</v>
      </c>
      <c r="T342" s="47" t="s">
        <v>645</v>
      </c>
    </row>
    <row r="343" spans="1:49" ht="160.5" customHeight="1" x14ac:dyDescent="0.25">
      <c r="A343" s="112" t="s">
        <v>419</v>
      </c>
      <c r="B343" s="62" t="s">
        <v>523</v>
      </c>
      <c r="C343" s="61" t="s">
        <v>29</v>
      </c>
      <c r="D343" s="36">
        <f>M343+N343+O343+P343</f>
        <v>16981.626039999999</v>
      </c>
      <c r="E343" s="119" t="s">
        <v>358</v>
      </c>
      <c r="F343" s="119" t="s">
        <v>358</v>
      </c>
      <c r="G343" s="119" t="s">
        <v>358</v>
      </c>
      <c r="H343" s="119" t="s">
        <v>358</v>
      </c>
      <c r="I343" s="119" t="s">
        <v>358</v>
      </c>
      <c r="J343" s="119" t="s">
        <v>358</v>
      </c>
      <c r="K343" s="119" t="s">
        <v>358</v>
      </c>
      <c r="L343" s="119" t="s">
        <v>358</v>
      </c>
      <c r="M343" s="35">
        <f>3359.36904+1620.957</f>
        <v>4980.3260399999999</v>
      </c>
      <c r="N343" s="35">
        <v>1001.3</v>
      </c>
      <c r="O343" s="35">
        <v>5500</v>
      </c>
      <c r="P343" s="34">
        <v>5500</v>
      </c>
      <c r="Q343" s="148">
        <v>5500</v>
      </c>
      <c r="R343" s="169" t="s">
        <v>669</v>
      </c>
      <c r="S343" s="61" t="s">
        <v>699</v>
      </c>
      <c r="T343" s="47" t="s">
        <v>698</v>
      </c>
    </row>
    <row r="344" spans="1:49" ht="24.75" customHeight="1" x14ac:dyDescent="0.25">
      <c r="A344" s="170"/>
      <c r="B344" s="171" t="s">
        <v>391</v>
      </c>
      <c r="C344" s="172"/>
      <c r="D344" s="40">
        <f>D336+D337+D338+D341+D343+D342</f>
        <v>113181.50609000002</v>
      </c>
      <c r="E344" s="40" t="str">
        <f t="shared" ref="E344:J344" si="47">E336</f>
        <v>x</v>
      </c>
      <c r="F344" s="40" t="str">
        <f t="shared" si="47"/>
        <v>x</v>
      </c>
      <c r="G344" s="40" t="str">
        <f t="shared" si="47"/>
        <v>x</v>
      </c>
      <c r="H344" s="40" t="str">
        <f t="shared" si="47"/>
        <v>x</v>
      </c>
      <c r="I344" s="40" t="str">
        <f t="shared" si="47"/>
        <v>x</v>
      </c>
      <c r="J344" s="40" t="str">
        <f t="shared" si="47"/>
        <v>x</v>
      </c>
      <c r="K344" s="40">
        <f>K336+K337+K338+K341</f>
        <v>60915.3</v>
      </c>
      <c r="L344" s="40">
        <f>L336+L337+L338+L341</f>
        <v>12159.9</v>
      </c>
      <c r="M344" s="40">
        <f>M336+M337+M338+M341+M343+M340</f>
        <v>15616.06611</v>
      </c>
      <c r="N344" s="40">
        <f>N336+N337+N338+N341+N343</f>
        <v>1351.6</v>
      </c>
      <c r="O344" s="40">
        <f>O336+O337+O338+O341+O343+O342</f>
        <v>18067.5</v>
      </c>
      <c r="P344" s="40">
        <f>P336+P337+P338+P341+P343</f>
        <v>5500</v>
      </c>
      <c r="Q344" s="40">
        <f>Q336+Q337+Q338+Q341+Q343</f>
        <v>5500</v>
      </c>
      <c r="R344" s="22"/>
      <c r="S344" s="173"/>
      <c r="T344" s="173"/>
    </row>
    <row r="345" spans="1:49" ht="27" customHeight="1" x14ac:dyDescent="0.25">
      <c r="A345" s="145"/>
      <c r="B345" s="171" t="s">
        <v>340</v>
      </c>
      <c r="C345" s="39"/>
      <c r="D345" s="40">
        <f>E345+F345+G345+H345+I345+J345+K345+L345+M345+N345+O345+P345+Q345</f>
        <v>17171418.785999998</v>
      </c>
      <c r="E345" s="40">
        <f t="shared" ref="E345:J345" si="48">E36+E51+E103+E334</f>
        <v>135919.20000000001</v>
      </c>
      <c r="F345" s="40">
        <f t="shared" si="48"/>
        <v>151624.30000000002</v>
      </c>
      <c r="G345" s="40">
        <f t="shared" si="48"/>
        <v>453239.09999999992</v>
      </c>
      <c r="H345" s="40">
        <f t="shared" si="48"/>
        <v>2000132.4</v>
      </c>
      <c r="I345" s="40">
        <f t="shared" si="48"/>
        <v>2049650.1642600005</v>
      </c>
      <c r="J345" s="40">
        <f t="shared" si="48"/>
        <v>2373958.92</v>
      </c>
      <c r="K345" s="40">
        <f>K344+K334+K103+K36</f>
        <v>2849022.0700000003</v>
      </c>
      <c r="L345" s="40">
        <f>L344+L334+L103+L36</f>
        <v>2226615.4999999995</v>
      </c>
      <c r="M345" s="40">
        <f>M344+M334+M103+M36</f>
        <v>2165747.87733</v>
      </c>
      <c r="N345" s="40">
        <f>N344+N334+N103</f>
        <v>1823798.8834100002</v>
      </c>
      <c r="O345" s="40">
        <f>O344+O334+O103</f>
        <v>930710.37100000004</v>
      </c>
      <c r="P345" s="40">
        <f>P344+P334+P103</f>
        <v>5500</v>
      </c>
      <c r="Q345" s="40">
        <f>Q344+Q334+Q103</f>
        <v>5500</v>
      </c>
      <c r="R345" s="84"/>
      <c r="S345" s="87"/>
      <c r="T345" s="87"/>
      <c r="V345" s="174"/>
      <c r="W345" s="175"/>
      <c r="X345" s="175"/>
      <c r="Y345" s="175"/>
      <c r="Z345" s="175"/>
      <c r="AA345" s="175"/>
      <c r="AB345" s="175"/>
      <c r="AC345" s="175"/>
      <c r="AD345" s="175"/>
      <c r="AE345" s="175"/>
      <c r="AF345" s="175"/>
      <c r="AG345" s="175"/>
      <c r="AH345" s="175"/>
      <c r="AI345" s="175"/>
      <c r="AJ345" s="175"/>
      <c r="AK345" s="175"/>
      <c r="AL345" s="175"/>
      <c r="AM345" s="175"/>
      <c r="AN345" s="175"/>
      <c r="AO345" s="175"/>
      <c r="AP345" s="175"/>
      <c r="AQ345" s="175"/>
      <c r="AR345" s="175"/>
      <c r="AS345" s="175"/>
      <c r="AT345" s="175"/>
      <c r="AU345" s="175"/>
      <c r="AV345" s="175"/>
      <c r="AW345" s="175"/>
    </row>
    <row r="346" spans="1:49" ht="26.25" customHeight="1" x14ac:dyDescent="0.25">
      <c r="A346" s="170"/>
      <c r="B346" s="176"/>
      <c r="C346" s="177"/>
      <c r="D346" s="22"/>
      <c r="E346" s="22"/>
      <c r="F346" s="22"/>
      <c r="G346" s="22"/>
      <c r="H346" s="22"/>
      <c r="I346" s="22"/>
      <c r="J346" s="22"/>
      <c r="K346" s="22"/>
      <c r="L346" s="22"/>
      <c r="M346" s="9"/>
      <c r="N346" s="9"/>
      <c r="O346" s="9"/>
      <c r="P346" s="9"/>
      <c r="Q346" s="9"/>
      <c r="R346" s="66"/>
      <c r="S346" s="178"/>
      <c r="T346" s="178"/>
      <c r="X346" s="174"/>
    </row>
    <row r="347" spans="1:49" ht="35.25" customHeight="1" x14ac:dyDescent="0.25">
      <c r="A347" s="170"/>
      <c r="B347" s="176"/>
      <c r="C347" s="177"/>
      <c r="D347" s="22"/>
      <c r="E347" s="179"/>
      <c r="F347" s="179"/>
      <c r="G347" s="84"/>
      <c r="H347" s="179"/>
      <c r="I347" s="84"/>
      <c r="J347" s="84"/>
      <c r="K347" s="84"/>
      <c r="L347" s="18"/>
      <c r="M347" s="12"/>
      <c r="N347" s="12"/>
      <c r="O347" s="12"/>
      <c r="P347" s="12"/>
      <c r="Q347" s="12"/>
      <c r="R347" s="66"/>
      <c r="S347" s="178"/>
      <c r="T347" s="178"/>
    </row>
    <row r="348" spans="1:49" x14ac:dyDescent="0.25">
      <c r="A348" s="43"/>
      <c r="B348" s="172"/>
      <c r="C348" s="170"/>
      <c r="D348" s="180" t="s">
        <v>341</v>
      </c>
      <c r="E348" s="181">
        <v>2016</v>
      </c>
      <c r="F348" s="181">
        <v>2017</v>
      </c>
      <c r="G348" s="181">
        <v>2018</v>
      </c>
      <c r="H348" s="181">
        <v>2019</v>
      </c>
      <c r="I348" s="181">
        <v>2020</v>
      </c>
      <c r="J348" s="181">
        <v>2021</v>
      </c>
      <c r="K348" s="181">
        <v>2022</v>
      </c>
      <c r="L348" s="182">
        <v>2023</v>
      </c>
      <c r="M348" s="181">
        <v>2024</v>
      </c>
      <c r="N348" s="181">
        <v>2025</v>
      </c>
      <c r="O348" s="181">
        <v>2026</v>
      </c>
      <c r="P348" s="181">
        <v>2027</v>
      </c>
      <c r="Q348" s="181">
        <v>2028</v>
      </c>
      <c r="R348" s="170"/>
      <c r="S348" s="173"/>
      <c r="T348" s="173"/>
    </row>
    <row r="349" spans="1:49" ht="19.5" customHeight="1" x14ac:dyDescent="0.25">
      <c r="A349" s="183"/>
      <c r="B349" s="184" t="s">
        <v>342</v>
      </c>
      <c r="C349" s="36"/>
      <c r="D349" s="5">
        <f>E349+F349+G349+H349+I349+J349+K349+L349+M349+N349+O349+P349+Q349</f>
        <v>17171418.755559999</v>
      </c>
      <c r="E349" s="36">
        <f>E351+E361+E367+E372+E375</f>
        <v>135919.20000000001</v>
      </c>
      <c r="F349" s="36">
        <f>F351+F361+F367+F372+F375</f>
        <v>151624.29999999999</v>
      </c>
      <c r="G349" s="36">
        <f t="shared" ref="G349:Q349" si="49">G351+G361+G367+G372+G375</f>
        <v>453239.1</v>
      </c>
      <c r="H349" s="36">
        <f t="shared" si="49"/>
        <v>2000132.4</v>
      </c>
      <c r="I349" s="36">
        <f t="shared" si="49"/>
        <v>2049650.2</v>
      </c>
      <c r="J349" s="36">
        <f t="shared" si="49"/>
        <v>2373958.8838200001</v>
      </c>
      <c r="K349" s="36">
        <f>K351+K361+K367+K372+K375</f>
        <v>2849022.09</v>
      </c>
      <c r="L349" s="109">
        <f t="shared" si="49"/>
        <v>2226615.4499999997</v>
      </c>
      <c r="M349" s="36">
        <f t="shared" si="49"/>
        <v>2165747.8773299996</v>
      </c>
      <c r="N349" s="36">
        <f t="shared" si="49"/>
        <v>1823798.8834100002</v>
      </c>
      <c r="O349" s="36">
        <f t="shared" si="49"/>
        <v>930710.37100000004</v>
      </c>
      <c r="P349" s="36">
        <f t="shared" si="49"/>
        <v>5500</v>
      </c>
      <c r="Q349" s="36">
        <f t="shared" si="49"/>
        <v>5500</v>
      </c>
      <c r="R349" s="183"/>
      <c r="S349" s="185"/>
      <c r="T349" s="185"/>
    </row>
    <row r="350" spans="1:49" ht="15.75" x14ac:dyDescent="0.25">
      <c r="A350" s="43"/>
      <c r="B350" s="186" t="s">
        <v>343</v>
      </c>
      <c r="C350" s="45"/>
      <c r="D350" s="5">
        <f t="shared" ref="D350" si="50">E350+F350+G350+H350+I350+J350+K350+L350+M350+N350+O350</f>
        <v>0</v>
      </c>
      <c r="E350" s="39"/>
      <c r="F350" s="39"/>
      <c r="G350" s="37"/>
      <c r="H350" s="39"/>
      <c r="I350" s="37"/>
      <c r="J350" s="37"/>
      <c r="K350" s="37"/>
      <c r="L350" s="18"/>
      <c r="M350" s="37"/>
      <c r="N350" s="37"/>
      <c r="O350" s="37"/>
      <c r="P350" s="37"/>
      <c r="Q350" s="37"/>
      <c r="R350" s="43"/>
      <c r="S350" s="46"/>
      <c r="T350" s="46"/>
    </row>
    <row r="351" spans="1:49" ht="18.75" customHeight="1" x14ac:dyDescent="0.25">
      <c r="A351" s="43"/>
      <c r="B351" s="186" t="s">
        <v>344</v>
      </c>
      <c r="C351" s="187"/>
      <c r="D351" s="5">
        <f>E351+F351+G351+H351+I351+J351+K351+L351+M351+N351+O351+P351+Q351</f>
        <v>7388409.1535599995</v>
      </c>
      <c r="E351" s="40">
        <f>E352+E353+E354+E355+E356+E357</f>
        <v>135919.20000000001</v>
      </c>
      <c r="F351" s="40">
        <f t="shared" ref="F351:L351" si="51">F352+F353+F354+F355+F356+F357</f>
        <v>151624.29999999999</v>
      </c>
      <c r="G351" s="40">
        <f t="shared" si="51"/>
        <v>213239.1</v>
      </c>
      <c r="H351" s="40">
        <f t="shared" si="51"/>
        <v>323296.79999999993</v>
      </c>
      <c r="I351" s="40">
        <f t="shared" si="51"/>
        <v>716979.19999999995</v>
      </c>
      <c r="J351" s="188">
        <f t="shared" si="51"/>
        <v>965828.91782000009</v>
      </c>
      <c r="K351" s="40">
        <f>K352+K354+K357</f>
        <v>1228584.3899999999</v>
      </c>
      <c r="L351" s="40">
        <f t="shared" si="51"/>
        <v>790555.12</v>
      </c>
      <c r="M351" s="40">
        <f>M352+M353+M354+M355+M356+M357+M358+M359+M360</f>
        <v>1085981.0053299998</v>
      </c>
      <c r="N351" s="40">
        <f>N352+N353+N354+N355+N356+N357+N358+N359+N360</f>
        <v>915384.66741000023</v>
      </c>
      <c r="O351" s="40">
        <f t="shared" ref="O351:Q351" si="52">O352+O353+O354+O355+O356+O357+O358+O359+O360</f>
        <v>850016.4530000001</v>
      </c>
      <c r="P351" s="40">
        <f t="shared" si="52"/>
        <v>5500</v>
      </c>
      <c r="Q351" s="40">
        <f t="shared" si="52"/>
        <v>5500</v>
      </c>
      <c r="R351" s="189"/>
      <c r="S351" s="46"/>
      <c r="T351" s="46"/>
    </row>
    <row r="352" spans="1:49" ht="31.5" x14ac:dyDescent="0.25">
      <c r="A352" s="43"/>
      <c r="B352" s="190" t="s">
        <v>345</v>
      </c>
      <c r="C352" s="45"/>
      <c r="D352" s="40">
        <f>E352+F352+G352+H352+I352+J352+K352+L352</f>
        <v>1236479.97382</v>
      </c>
      <c r="E352" s="39">
        <v>135819.20000000001</v>
      </c>
      <c r="F352" s="39">
        <v>151524.29999999999</v>
      </c>
      <c r="G352" s="39">
        <v>176316</v>
      </c>
      <c r="H352" s="39">
        <v>211990.8</v>
      </c>
      <c r="I352" s="39">
        <v>211927.7</v>
      </c>
      <c r="J352" s="39">
        <v>323025.98382000002</v>
      </c>
      <c r="K352" s="39">
        <v>25875.99</v>
      </c>
      <c r="L352" s="18">
        <v>0</v>
      </c>
      <c r="M352" s="37">
        <v>0</v>
      </c>
      <c r="N352" s="37">
        <v>0</v>
      </c>
      <c r="O352" s="37">
        <v>0</v>
      </c>
      <c r="P352" s="37">
        <v>0</v>
      </c>
      <c r="Q352" s="37">
        <v>0</v>
      </c>
      <c r="R352" s="43"/>
      <c r="S352" s="46"/>
      <c r="T352" s="46"/>
    </row>
    <row r="353" spans="1:20" ht="48.75" customHeight="1" x14ac:dyDescent="0.25">
      <c r="A353" s="43"/>
      <c r="B353" s="44" t="s">
        <v>346</v>
      </c>
      <c r="C353" s="45"/>
      <c r="D353" s="40">
        <f>E353+F353+G353+H353+I353+J353+K353+L353+M353+N353+O353+P353</f>
        <v>2266638.6702900003</v>
      </c>
      <c r="E353" s="39">
        <v>100</v>
      </c>
      <c r="F353" s="39">
        <v>100</v>
      </c>
      <c r="G353" s="39">
        <v>3815.7</v>
      </c>
      <c r="H353" s="39">
        <v>60</v>
      </c>
      <c r="I353" s="39">
        <v>0</v>
      </c>
      <c r="J353" s="39">
        <v>0</v>
      </c>
      <c r="K353" s="39">
        <v>0</v>
      </c>
      <c r="L353" s="18">
        <v>0</v>
      </c>
      <c r="M353" s="39">
        <f>M55+M58+M61+M67+M72+M77+M80+M84+M101+M173+M176+M186+M208+M217++M233+M279+M314+M325+M337+M341+M340</f>
        <v>515663.14988000004</v>
      </c>
      <c r="N353" s="39">
        <f>N55+N58+N61+N67+N72+N77+N80+N85+N101+N102+N176+N186+N193+N208+N217+N234+N279+N316+N325+N332+N337+N341</f>
        <v>902383.36741000018</v>
      </c>
      <c r="O353" s="39">
        <f>O55+O58+O61+O67+O72+O77+O80+O85+O101+O102+O176+O186+O193+O208+O217+O234+O279+O316+O325+O332+O337+O341+O93+O342+O187</f>
        <v>844516.4530000001</v>
      </c>
      <c r="P353" s="39">
        <f t="shared" ref="P353:Q353" si="53">P55+P58+P61+P67+P72+P77+P80+P85+P101+P102+P176+P186+P193+P208+P217+P234+P279+P316+P325+P332+P337+P341+P93</f>
        <v>0</v>
      </c>
      <c r="Q353" s="39">
        <f t="shared" si="53"/>
        <v>0</v>
      </c>
      <c r="R353" s="43"/>
      <c r="S353" s="46"/>
      <c r="T353" s="46"/>
    </row>
    <row r="354" spans="1:20" ht="47.25" x14ac:dyDescent="0.25">
      <c r="A354" s="43"/>
      <c r="B354" s="44" t="s">
        <v>347</v>
      </c>
      <c r="C354" s="45"/>
      <c r="D354" s="40">
        <f t="shared" ref="D354:D356" si="54">E354+F354+G354+H354+I354+J354+K354+L354+M354</f>
        <v>7837.634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3488.4340000000002</v>
      </c>
      <c r="K354" s="39">
        <v>2123.1999999999998</v>
      </c>
      <c r="L354" s="39">
        <v>2226</v>
      </c>
      <c r="M354" s="37">
        <v>0</v>
      </c>
      <c r="N354" s="37">
        <v>0</v>
      </c>
      <c r="O354" s="37">
        <v>0</v>
      </c>
      <c r="P354" s="37">
        <v>0</v>
      </c>
      <c r="Q354" s="37">
        <v>0</v>
      </c>
      <c r="R354" s="43"/>
      <c r="S354" s="46"/>
      <c r="T354" s="46"/>
    </row>
    <row r="355" spans="1:20" ht="47.25" x14ac:dyDescent="0.25">
      <c r="A355" s="43"/>
      <c r="B355" s="44" t="s">
        <v>348</v>
      </c>
      <c r="C355" s="45"/>
      <c r="D355" s="40">
        <f t="shared" si="54"/>
        <v>141520.79999999999</v>
      </c>
      <c r="E355" s="39">
        <v>0</v>
      </c>
      <c r="F355" s="39">
        <v>0</v>
      </c>
      <c r="G355" s="39">
        <v>33107.4</v>
      </c>
      <c r="H355" s="39">
        <v>108413.4</v>
      </c>
      <c r="I355" s="39">
        <v>0</v>
      </c>
      <c r="J355" s="39">
        <v>0</v>
      </c>
      <c r="K355" s="39">
        <v>0</v>
      </c>
      <c r="L355" s="18">
        <v>0</v>
      </c>
      <c r="M355" s="37">
        <v>0</v>
      </c>
      <c r="N355" s="37">
        <v>0</v>
      </c>
      <c r="O355" s="37">
        <v>0</v>
      </c>
      <c r="P355" s="37">
        <v>0</v>
      </c>
      <c r="Q355" s="37">
        <v>0</v>
      </c>
      <c r="R355" s="43"/>
      <c r="S355" s="46"/>
      <c r="T355" s="46"/>
    </row>
    <row r="356" spans="1:20" ht="31.5" x14ac:dyDescent="0.25">
      <c r="A356" s="43"/>
      <c r="B356" s="44" t="s">
        <v>349</v>
      </c>
      <c r="C356" s="191"/>
      <c r="D356" s="40">
        <f t="shared" si="54"/>
        <v>1460</v>
      </c>
      <c r="E356" s="39">
        <v>0</v>
      </c>
      <c r="F356" s="39">
        <v>0</v>
      </c>
      <c r="G356" s="39">
        <v>0</v>
      </c>
      <c r="H356" s="39">
        <v>1460</v>
      </c>
      <c r="I356" s="39">
        <v>0</v>
      </c>
      <c r="J356" s="39">
        <v>0</v>
      </c>
      <c r="K356" s="39">
        <v>0</v>
      </c>
      <c r="L356" s="18">
        <v>0</v>
      </c>
      <c r="M356" s="37">
        <v>0</v>
      </c>
      <c r="N356" s="37">
        <v>0</v>
      </c>
      <c r="O356" s="37">
        <v>0</v>
      </c>
      <c r="P356" s="37">
        <v>0</v>
      </c>
      <c r="Q356" s="37">
        <v>0</v>
      </c>
      <c r="R356" s="43"/>
      <c r="S356" s="46"/>
      <c r="T356" s="46"/>
    </row>
    <row r="357" spans="1:20" ht="31.5" x14ac:dyDescent="0.25">
      <c r="A357" s="43"/>
      <c r="B357" s="44" t="s">
        <v>350</v>
      </c>
      <c r="C357" s="191"/>
      <c r="D357" s="40">
        <f>E357+F357+G357+H357+I357+J357+K357+L357+M357</f>
        <v>3678640.4494099999</v>
      </c>
      <c r="E357" s="39">
        <v>0</v>
      </c>
      <c r="F357" s="39">
        <v>0</v>
      </c>
      <c r="G357" s="39">
        <v>0</v>
      </c>
      <c r="H357" s="39">
        <v>1372.6</v>
      </c>
      <c r="I357" s="39">
        <v>505051.5</v>
      </c>
      <c r="J357" s="39">
        <v>639314.5</v>
      </c>
      <c r="K357" s="39">
        <v>1200585.2</v>
      </c>
      <c r="L357" s="39">
        <v>788329.12</v>
      </c>
      <c r="M357" s="39">
        <f>M88+M168+M211+M265+M313+M336</f>
        <v>543987.52940999996</v>
      </c>
      <c r="N357" s="39">
        <v>0</v>
      </c>
      <c r="O357" s="39">
        <v>0</v>
      </c>
      <c r="P357" s="39">
        <v>0</v>
      </c>
      <c r="Q357" s="39">
        <v>0</v>
      </c>
      <c r="R357" s="43"/>
      <c r="S357" s="46"/>
      <c r="T357" s="46"/>
    </row>
    <row r="358" spans="1:20" ht="31.5" x14ac:dyDescent="0.25">
      <c r="A358" s="43"/>
      <c r="B358" s="44" t="s">
        <v>452</v>
      </c>
      <c r="C358" s="43"/>
      <c r="D358" s="40">
        <f>E358+F358+G358+H358+I358+J358+K358+L358+M358</f>
        <v>21350</v>
      </c>
      <c r="E358" s="39">
        <v>0</v>
      </c>
      <c r="F358" s="39">
        <v>0</v>
      </c>
      <c r="G358" s="39">
        <v>0</v>
      </c>
      <c r="H358" s="39">
        <v>0</v>
      </c>
      <c r="I358" s="39">
        <v>0</v>
      </c>
      <c r="J358" s="39">
        <v>0</v>
      </c>
      <c r="K358" s="39">
        <v>0</v>
      </c>
      <c r="L358" s="39">
        <v>0</v>
      </c>
      <c r="M358" s="39">
        <f>M266</f>
        <v>21350</v>
      </c>
      <c r="N358" s="39">
        <f>N266</f>
        <v>12000</v>
      </c>
      <c r="O358" s="39">
        <v>0</v>
      </c>
      <c r="P358" s="39">
        <v>0</v>
      </c>
      <c r="Q358" s="39">
        <v>0</v>
      </c>
      <c r="R358" s="43"/>
      <c r="S358" s="46"/>
      <c r="T358" s="46"/>
    </row>
    <row r="359" spans="1:20" ht="31.5" x14ac:dyDescent="0.25">
      <c r="A359" s="43"/>
      <c r="B359" s="44" t="s">
        <v>482</v>
      </c>
      <c r="C359" s="43"/>
      <c r="D359" s="40">
        <f>E359+F359+G359+H359+I359+J359+K359+L359+M359+N359+O359+P359</f>
        <v>13360.669040000001</v>
      </c>
      <c r="E359" s="39">
        <v>0</v>
      </c>
      <c r="F359" s="39">
        <v>0</v>
      </c>
      <c r="G359" s="39">
        <v>0</v>
      </c>
      <c r="H359" s="39">
        <v>0</v>
      </c>
      <c r="I359" s="39">
        <v>0</v>
      </c>
      <c r="J359" s="39">
        <v>0</v>
      </c>
      <c r="K359" s="39">
        <v>0</v>
      </c>
      <c r="L359" s="39">
        <v>0</v>
      </c>
      <c r="M359" s="39">
        <v>3359.36904</v>
      </c>
      <c r="N359" s="39">
        <v>1001.3</v>
      </c>
      <c r="O359" s="39">
        <v>4500</v>
      </c>
      <c r="P359" s="39">
        <v>4500</v>
      </c>
      <c r="Q359" s="39">
        <v>4500</v>
      </c>
      <c r="R359" s="43"/>
      <c r="S359" s="46"/>
      <c r="T359" s="46"/>
    </row>
    <row r="360" spans="1:20" ht="47.25" x14ac:dyDescent="0.25">
      <c r="A360" s="43"/>
      <c r="B360" s="44" t="s">
        <v>483</v>
      </c>
      <c r="C360" s="43"/>
      <c r="D360" s="40">
        <f>E360+F360+G360+H360+I360+J360+K360+L360+M360+N360</f>
        <v>1620.9570000000001</v>
      </c>
      <c r="E360" s="39">
        <v>0</v>
      </c>
      <c r="F360" s="39">
        <v>0</v>
      </c>
      <c r="G360" s="39">
        <v>0</v>
      </c>
      <c r="H360" s="39">
        <v>0</v>
      </c>
      <c r="I360" s="39">
        <v>0</v>
      </c>
      <c r="J360" s="39">
        <v>0</v>
      </c>
      <c r="K360" s="39">
        <v>0</v>
      </c>
      <c r="L360" s="39">
        <v>0</v>
      </c>
      <c r="M360" s="39">
        <v>1620.9570000000001</v>
      </c>
      <c r="N360" s="39">
        <v>0</v>
      </c>
      <c r="O360" s="39">
        <v>1000</v>
      </c>
      <c r="P360" s="39">
        <v>1000</v>
      </c>
      <c r="Q360" s="39">
        <v>1000</v>
      </c>
      <c r="R360" s="43"/>
      <c r="S360" s="46"/>
      <c r="T360" s="46"/>
    </row>
    <row r="361" spans="1:20" ht="15.75" x14ac:dyDescent="0.25">
      <c r="A361" s="43"/>
      <c r="B361" s="186" t="s">
        <v>351</v>
      </c>
      <c r="C361" s="45"/>
      <c r="D361" s="40">
        <f>E361+F361+G361+H361+I361+J361+K361+L361+M361+N361+O361+P361++Q361</f>
        <v>6109169.602</v>
      </c>
      <c r="E361" s="40">
        <v>0</v>
      </c>
      <c r="F361" s="40">
        <v>0</v>
      </c>
      <c r="G361" s="40">
        <f t="shared" ref="G361:Q361" si="55">SUM(G362:G366)</f>
        <v>240000</v>
      </c>
      <c r="H361" s="40">
        <f t="shared" si="55"/>
        <v>300714</v>
      </c>
      <c r="I361" s="40">
        <f t="shared" si="55"/>
        <v>292009.7</v>
      </c>
      <c r="J361" s="40">
        <f t="shared" si="55"/>
        <v>769119.96600000001</v>
      </c>
      <c r="K361" s="40">
        <f>K362+K363+K364+K365+K366</f>
        <v>1020000</v>
      </c>
      <c r="L361" s="40">
        <f t="shared" si="55"/>
        <v>1424326.93</v>
      </c>
      <c r="M361" s="40">
        <f t="shared" si="55"/>
        <v>1079766.872</v>
      </c>
      <c r="N361" s="40">
        <f t="shared" si="55"/>
        <v>908414.21600000001</v>
      </c>
      <c r="O361" s="40">
        <f t="shared" si="55"/>
        <v>74817.917999999991</v>
      </c>
      <c r="P361" s="40">
        <f t="shared" si="55"/>
        <v>0</v>
      </c>
      <c r="Q361" s="40">
        <f t="shared" si="55"/>
        <v>0</v>
      </c>
      <c r="R361" s="45"/>
      <c r="S361" s="192"/>
      <c r="T361" s="192"/>
    </row>
    <row r="362" spans="1:20" ht="47.25" x14ac:dyDescent="0.25">
      <c r="A362" s="43"/>
      <c r="B362" s="44" t="s">
        <v>346</v>
      </c>
      <c r="C362" s="43"/>
      <c r="D362" s="40">
        <f>E362+F362+G362+H362+I362+J362+K362+L362+M362+N362+O362+P362</f>
        <v>1901899.3352999999</v>
      </c>
      <c r="E362" s="39">
        <v>0</v>
      </c>
      <c r="F362" s="39">
        <v>0</v>
      </c>
      <c r="G362" s="39">
        <v>240000</v>
      </c>
      <c r="H362" s="39">
        <v>0</v>
      </c>
      <c r="I362" s="39">
        <v>0</v>
      </c>
      <c r="J362" s="39">
        <v>0</v>
      </c>
      <c r="K362" s="39">
        <v>0</v>
      </c>
      <c r="L362" s="18">
        <v>0</v>
      </c>
      <c r="M362" s="39">
        <f>M172+M207</f>
        <v>678667.20129999996</v>
      </c>
      <c r="N362" s="39">
        <f>N172+N207+N192+N177</f>
        <v>908414.21600000001</v>
      </c>
      <c r="O362" s="37">
        <f>O94</f>
        <v>74817.917999999991</v>
      </c>
      <c r="P362" s="37">
        <f>P172+P207</f>
        <v>0</v>
      </c>
      <c r="Q362" s="37">
        <f>Q172+Q207</f>
        <v>0</v>
      </c>
      <c r="R362" s="43"/>
      <c r="S362" s="46"/>
      <c r="T362" s="46"/>
    </row>
    <row r="363" spans="1:20" ht="47.25" x14ac:dyDescent="0.25">
      <c r="A363" s="43"/>
      <c r="B363" s="44" t="s">
        <v>348</v>
      </c>
      <c r="C363" s="43"/>
      <c r="D363" s="40">
        <f t="shared" ref="D363:D365" si="56">E363+F363+G363+H363+I363+J363+K363+L363+M363</f>
        <v>0</v>
      </c>
      <c r="E363" s="39">
        <v>0</v>
      </c>
      <c r="F363" s="39">
        <v>0</v>
      </c>
      <c r="G363" s="39">
        <v>0</v>
      </c>
      <c r="H363" s="39">
        <v>0</v>
      </c>
      <c r="I363" s="39">
        <v>0</v>
      </c>
      <c r="J363" s="39">
        <v>0</v>
      </c>
      <c r="K363" s="39">
        <v>0</v>
      </c>
      <c r="L363" s="39">
        <v>0</v>
      </c>
      <c r="M363" s="37">
        <v>0</v>
      </c>
      <c r="N363" s="37">
        <v>0</v>
      </c>
      <c r="O363" s="37">
        <v>0</v>
      </c>
      <c r="P363" s="37">
        <v>0</v>
      </c>
      <c r="Q363" s="37">
        <v>0</v>
      </c>
      <c r="R363" s="43"/>
      <c r="S363" s="46"/>
      <c r="T363" s="46"/>
    </row>
    <row r="364" spans="1:20" ht="47.25" x14ac:dyDescent="0.25">
      <c r="A364" s="43"/>
      <c r="B364" s="44" t="s">
        <v>347</v>
      </c>
      <c r="C364" s="43"/>
      <c r="D364" s="40">
        <f t="shared" si="56"/>
        <v>34762.766000000003</v>
      </c>
      <c r="E364" s="39">
        <v>0</v>
      </c>
      <c r="F364" s="39">
        <v>0</v>
      </c>
      <c r="G364" s="39">
        <v>0</v>
      </c>
      <c r="H364" s="39">
        <v>0</v>
      </c>
      <c r="I364" s="39">
        <v>27852.2</v>
      </c>
      <c r="J364" s="39">
        <v>6910.5659999999998</v>
      </c>
      <c r="K364" s="39">
        <v>0</v>
      </c>
      <c r="L364" s="18">
        <v>0</v>
      </c>
      <c r="M364" s="37">
        <v>0</v>
      </c>
      <c r="N364" s="37">
        <v>0</v>
      </c>
      <c r="O364" s="37">
        <v>0</v>
      </c>
      <c r="P364" s="37">
        <v>0</v>
      </c>
      <c r="Q364" s="37">
        <v>0</v>
      </c>
      <c r="R364" s="43"/>
      <c r="S364" s="46"/>
      <c r="T364" s="46"/>
    </row>
    <row r="365" spans="1:20" ht="31.5" x14ac:dyDescent="0.25">
      <c r="A365" s="43"/>
      <c r="B365" s="44" t="s">
        <v>345</v>
      </c>
      <c r="C365" s="43"/>
      <c r="D365" s="40">
        <f t="shared" si="56"/>
        <v>90000</v>
      </c>
      <c r="E365" s="39">
        <v>0</v>
      </c>
      <c r="F365" s="39">
        <v>0</v>
      </c>
      <c r="G365" s="39">
        <v>0</v>
      </c>
      <c r="H365" s="39">
        <v>0</v>
      </c>
      <c r="I365" s="39">
        <v>0</v>
      </c>
      <c r="J365" s="39">
        <v>90000</v>
      </c>
      <c r="K365" s="39">
        <v>0</v>
      </c>
      <c r="L365" s="18">
        <v>0</v>
      </c>
      <c r="M365" s="37">
        <v>0</v>
      </c>
      <c r="N365" s="37">
        <v>0</v>
      </c>
      <c r="O365" s="37">
        <v>0</v>
      </c>
      <c r="P365" s="37">
        <v>0</v>
      </c>
      <c r="Q365" s="37">
        <v>0</v>
      </c>
      <c r="R365" s="43"/>
      <c r="S365" s="46"/>
      <c r="T365" s="46"/>
    </row>
    <row r="366" spans="1:20" ht="31.5" x14ac:dyDescent="0.25">
      <c r="A366" s="43"/>
      <c r="B366" s="44" t="s">
        <v>352</v>
      </c>
      <c r="C366" s="43"/>
      <c r="D366" s="40">
        <f>E366+F366+G366+H366+I366+J366+K366+L366+M366+N366</f>
        <v>4082507.5007000002</v>
      </c>
      <c r="E366" s="39">
        <v>0</v>
      </c>
      <c r="F366" s="39">
        <v>0</v>
      </c>
      <c r="G366" s="39">
        <v>0</v>
      </c>
      <c r="H366" s="39">
        <v>300714</v>
      </c>
      <c r="I366" s="39">
        <v>264157.5</v>
      </c>
      <c r="J366" s="39">
        <v>672209.4</v>
      </c>
      <c r="K366" s="39">
        <v>1020000</v>
      </c>
      <c r="L366" s="18">
        <v>1424326.93</v>
      </c>
      <c r="M366" s="39">
        <f>M167</f>
        <v>401099.67070000002</v>
      </c>
      <c r="N366" s="37">
        <f>N167</f>
        <v>0</v>
      </c>
      <c r="O366" s="38">
        <v>0</v>
      </c>
      <c r="P366" s="38">
        <v>0</v>
      </c>
      <c r="Q366" s="38">
        <v>0</v>
      </c>
      <c r="R366" s="43"/>
      <c r="S366" s="46"/>
      <c r="T366" s="46"/>
    </row>
    <row r="367" spans="1:20" ht="24" customHeight="1" x14ac:dyDescent="0.25">
      <c r="A367" s="43"/>
      <c r="B367" s="186" t="s">
        <v>353</v>
      </c>
      <c r="C367" s="45"/>
      <c r="D367" s="40">
        <f>E367+F367+G367+H367+I367+J367+K367+L367+M367+N367+O367+P367+Q367</f>
        <v>3673840.0000000005</v>
      </c>
      <c r="E367" s="40">
        <f>E368+E370+E371</f>
        <v>0</v>
      </c>
      <c r="F367" s="40">
        <f t="shared" ref="F367:N367" si="57">F368+F370+F371</f>
        <v>0</v>
      </c>
      <c r="G367" s="40">
        <f t="shared" si="57"/>
        <v>0</v>
      </c>
      <c r="H367" s="40">
        <f t="shared" si="57"/>
        <v>1376121.6</v>
      </c>
      <c r="I367" s="40">
        <f t="shared" si="57"/>
        <v>1040661.3</v>
      </c>
      <c r="J367" s="40">
        <f t="shared" si="57"/>
        <v>639010</v>
      </c>
      <c r="K367" s="40">
        <f t="shared" si="57"/>
        <v>600437.69999999995</v>
      </c>
      <c r="L367" s="40">
        <f t="shared" si="57"/>
        <v>11733.4</v>
      </c>
      <c r="M367" s="40">
        <f t="shared" si="57"/>
        <v>0</v>
      </c>
      <c r="N367" s="40">
        <f t="shared" si="57"/>
        <v>0</v>
      </c>
      <c r="O367" s="40">
        <f>O368+O370+O371+O369</f>
        <v>5876</v>
      </c>
      <c r="P367" s="40">
        <f t="shared" ref="P367:Q367" si="58">P368+P370+P371</f>
        <v>0</v>
      </c>
      <c r="Q367" s="40">
        <f t="shared" si="58"/>
        <v>0</v>
      </c>
      <c r="R367" s="45"/>
      <c r="S367" s="192"/>
      <c r="T367" s="192"/>
    </row>
    <row r="368" spans="1:20" ht="47.25" x14ac:dyDescent="0.25">
      <c r="A368" s="43"/>
      <c r="B368" s="44" t="s">
        <v>348</v>
      </c>
      <c r="C368" s="43"/>
      <c r="D368" s="40">
        <f>E368+F368+G368+H368+I368+J368-+K368+L368+M368+N368+O368+P368</f>
        <v>1376121.6</v>
      </c>
      <c r="E368" s="39">
        <v>0</v>
      </c>
      <c r="F368" s="39">
        <v>0</v>
      </c>
      <c r="G368" s="39">
        <v>0</v>
      </c>
      <c r="H368" s="39">
        <v>1376121.6</v>
      </c>
      <c r="I368" s="39">
        <v>0</v>
      </c>
      <c r="J368" s="39">
        <v>0</v>
      </c>
      <c r="K368" s="39">
        <v>0</v>
      </c>
      <c r="L368" s="39">
        <v>0</v>
      </c>
      <c r="M368" s="39">
        <v>0</v>
      </c>
      <c r="N368" s="39">
        <v>0</v>
      </c>
      <c r="O368" s="39">
        <v>0</v>
      </c>
      <c r="P368" s="39">
        <v>0</v>
      </c>
      <c r="Q368" s="39">
        <v>0</v>
      </c>
      <c r="R368" s="43"/>
      <c r="S368" s="46"/>
      <c r="T368" s="46"/>
    </row>
    <row r="369" spans="1:20" ht="47.25" x14ac:dyDescent="0.25">
      <c r="A369" s="43"/>
      <c r="B369" s="44" t="s">
        <v>346</v>
      </c>
      <c r="C369" s="43"/>
      <c r="D369" s="40">
        <f>P369+O369+N369+M369+L369</f>
        <v>5876</v>
      </c>
      <c r="E369" s="39">
        <v>0</v>
      </c>
      <c r="F369" s="39">
        <v>0</v>
      </c>
      <c r="G369" s="39">
        <v>0</v>
      </c>
      <c r="H369" s="39">
        <v>0</v>
      </c>
      <c r="I369" s="39">
        <v>0</v>
      </c>
      <c r="J369" s="39">
        <v>0</v>
      </c>
      <c r="K369" s="39">
        <v>0</v>
      </c>
      <c r="L369" s="39">
        <v>0</v>
      </c>
      <c r="M369" s="39">
        <v>0</v>
      </c>
      <c r="N369" s="39">
        <v>0</v>
      </c>
      <c r="O369" s="39">
        <f>O95</f>
        <v>5876</v>
      </c>
      <c r="P369" s="39">
        <v>0</v>
      </c>
      <c r="Q369" s="39">
        <v>0</v>
      </c>
      <c r="R369" s="43"/>
      <c r="S369" s="46"/>
      <c r="T369" s="46"/>
    </row>
    <row r="370" spans="1:20" ht="47.25" x14ac:dyDescent="0.25">
      <c r="A370" s="43"/>
      <c r="B370" s="44" t="s">
        <v>347</v>
      </c>
      <c r="C370" s="43"/>
      <c r="D370" s="40">
        <f t="shared" ref="D370:D371" si="59">E370+F370+G370+H370+I370+J370-+K370+L370+M370</f>
        <v>30000</v>
      </c>
      <c r="E370" s="39">
        <v>0</v>
      </c>
      <c r="F370" s="39">
        <v>0</v>
      </c>
      <c r="G370" s="39">
        <v>0</v>
      </c>
      <c r="H370" s="39">
        <v>0</v>
      </c>
      <c r="I370" s="39">
        <v>0</v>
      </c>
      <c r="J370" s="39">
        <v>30000</v>
      </c>
      <c r="K370" s="39">
        <v>0</v>
      </c>
      <c r="L370" s="18">
        <v>0</v>
      </c>
      <c r="M370" s="38">
        <v>0</v>
      </c>
      <c r="N370" s="38">
        <v>0</v>
      </c>
      <c r="O370" s="38">
        <v>0</v>
      </c>
      <c r="P370" s="38">
        <v>0</v>
      </c>
      <c r="Q370" s="38">
        <v>0</v>
      </c>
      <c r="R370" s="43"/>
      <c r="S370" s="46"/>
      <c r="T370" s="46"/>
    </row>
    <row r="371" spans="1:20" ht="31.5" x14ac:dyDescent="0.25">
      <c r="A371" s="43"/>
      <c r="B371" s="44" t="s">
        <v>352</v>
      </c>
      <c r="C371" s="43"/>
      <c r="D371" s="40">
        <f t="shared" si="59"/>
        <v>1060967</v>
      </c>
      <c r="E371" s="39">
        <v>0</v>
      </c>
      <c r="F371" s="39">
        <v>0</v>
      </c>
      <c r="G371" s="39">
        <v>0</v>
      </c>
      <c r="H371" s="39">
        <v>0</v>
      </c>
      <c r="I371" s="39">
        <v>1040661.3</v>
      </c>
      <c r="J371" s="39">
        <v>609010</v>
      </c>
      <c r="K371" s="39">
        <v>600437.69999999995</v>
      </c>
      <c r="L371" s="39">
        <v>11733.4</v>
      </c>
      <c r="M371" s="38">
        <v>0</v>
      </c>
      <c r="N371" s="38">
        <v>0</v>
      </c>
      <c r="O371" s="38">
        <v>0</v>
      </c>
      <c r="P371" s="38">
        <v>0</v>
      </c>
      <c r="Q371" s="38">
        <v>0</v>
      </c>
      <c r="R371" s="43"/>
      <c r="S371" s="46"/>
      <c r="T371" s="46"/>
    </row>
    <row r="372" spans="1:20" ht="31.5" x14ac:dyDescent="0.25">
      <c r="A372" s="170"/>
      <c r="B372" s="186" t="s">
        <v>354</v>
      </c>
      <c r="C372" s="45"/>
      <c r="D372" s="40">
        <f>SUM(E372:Q372)</f>
        <v>0</v>
      </c>
      <c r="E372" s="40">
        <f>E373+E374</f>
        <v>0</v>
      </c>
      <c r="F372" s="40">
        <f t="shared" ref="F372:O372" si="60">F373+F374</f>
        <v>0</v>
      </c>
      <c r="G372" s="40">
        <f t="shared" si="60"/>
        <v>0</v>
      </c>
      <c r="H372" s="40">
        <f t="shared" si="60"/>
        <v>0</v>
      </c>
      <c r="I372" s="40">
        <f t="shared" si="60"/>
        <v>0</v>
      </c>
      <c r="J372" s="40">
        <f t="shared" si="60"/>
        <v>0</v>
      </c>
      <c r="K372" s="40">
        <f t="shared" si="60"/>
        <v>0</v>
      </c>
      <c r="L372" s="22">
        <f t="shared" si="60"/>
        <v>0</v>
      </c>
      <c r="M372" s="193">
        <f t="shared" si="60"/>
        <v>0</v>
      </c>
      <c r="N372" s="193">
        <f t="shared" si="60"/>
        <v>0</v>
      </c>
      <c r="O372" s="193">
        <f t="shared" si="60"/>
        <v>0</v>
      </c>
      <c r="P372" s="193">
        <f t="shared" ref="P372:Q372" si="61">P373+P374</f>
        <v>0</v>
      </c>
      <c r="Q372" s="193">
        <f t="shared" si="61"/>
        <v>0</v>
      </c>
      <c r="R372" s="43"/>
      <c r="S372" s="46"/>
      <c r="T372" s="46"/>
    </row>
    <row r="373" spans="1:20" x14ac:dyDescent="0.25">
      <c r="A373" s="170"/>
      <c r="B373" s="172" t="s">
        <v>19</v>
      </c>
      <c r="C373" s="172"/>
      <c r="D373" s="40">
        <f t="shared" ref="D373:D374" si="62">SUM(E373:M373)</f>
        <v>0</v>
      </c>
      <c r="E373" s="39">
        <v>0</v>
      </c>
      <c r="F373" s="39">
        <v>0</v>
      </c>
      <c r="G373" s="39">
        <v>0</v>
      </c>
      <c r="H373" s="39">
        <v>0</v>
      </c>
      <c r="I373" s="39">
        <v>0</v>
      </c>
      <c r="J373" s="39">
        <v>0</v>
      </c>
      <c r="K373" s="39">
        <v>0</v>
      </c>
      <c r="L373" s="39">
        <v>0</v>
      </c>
      <c r="M373" s="39">
        <v>0</v>
      </c>
      <c r="N373" s="39">
        <v>0</v>
      </c>
      <c r="O373" s="39">
        <v>0</v>
      </c>
      <c r="P373" s="39">
        <v>0</v>
      </c>
      <c r="Q373" s="39">
        <v>0</v>
      </c>
      <c r="R373" s="170"/>
      <c r="S373" s="173"/>
      <c r="T373" s="173"/>
    </row>
    <row r="374" spans="1:20" x14ac:dyDescent="0.25">
      <c r="A374" s="170"/>
      <c r="B374" s="172" t="s">
        <v>24</v>
      </c>
      <c r="C374" s="172"/>
      <c r="D374" s="40">
        <f t="shared" si="62"/>
        <v>0</v>
      </c>
      <c r="E374" s="39">
        <v>0</v>
      </c>
      <c r="F374" s="39">
        <v>0</v>
      </c>
      <c r="G374" s="39">
        <v>0</v>
      </c>
      <c r="H374" s="39">
        <v>0</v>
      </c>
      <c r="I374" s="39">
        <v>0</v>
      </c>
      <c r="J374" s="39">
        <v>0</v>
      </c>
      <c r="K374" s="39">
        <v>0</v>
      </c>
      <c r="L374" s="39">
        <v>0</v>
      </c>
      <c r="M374" s="39">
        <v>0</v>
      </c>
      <c r="N374" s="39">
        <v>0</v>
      </c>
      <c r="O374" s="39">
        <v>0</v>
      </c>
      <c r="P374" s="39">
        <v>0</v>
      </c>
      <c r="Q374" s="39">
        <v>0</v>
      </c>
      <c r="R374" s="170"/>
      <c r="S374" s="173"/>
      <c r="T374" s="173"/>
    </row>
    <row r="375" spans="1:20" ht="45" x14ac:dyDescent="0.25">
      <c r="A375" s="170"/>
      <c r="B375" s="194" t="s">
        <v>160</v>
      </c>
      <c r="C375" s="172"/>
      <c r="D375" s="40">
        <f>E375+F375+G375+H375+I375+J375+K375+L375+M375+N375+O375+P375+Q375</f>
        <v>0</v>
      </c>
      <c r="E375" s="40">
        <f>E376+E377</f>
        <v>0</v>
      </c>
      <c r="F375" s="40">
        <f t="shared" ref="F375:O375" si="63">F376+F377</f>
        <v>0</v>
      </c>
      <c r="G375" s="40">
        <f t="shared" si="63"/>
        <v>0</v>
      </c>
      <c r="H375" s="40">
        <f t="shared" si="63"/>
        <v>0</v>
      </c>
      <c r="I375" s="40">
        <f t="shared" si="63"/>
        <v>0</v>
      </c>
      <c r="J375" s="40">
        <f t="shared" si="63"/>
        <v>0</v>
      </c>
      <c r="K375" s="40">
        <f t="shared" si="63"/>
        <v>0</v>
      </c>
      <c r="L375" s="22">
        <f t="shared" si="63"/>
        <v>0</v>
      </c>
      <c r="M375" s="22">
        <f t="shared" si="63"/>
        <v>0</v>
      </c>
      <c r="N375" s="22">
        <f t="shared" si="63"/>
        <v>0</v>
      </c>
      <c r="O375" s="22">
        <f t="shared" si="63"/>
        <v>0</v>
      </c>
      <c r="P375" s="22">
        <f t="shared" ref="P375:Q375" si="64">P376+P377</f>
        <v>0</v>
      </c>
      <c r="Q375" s="22">
        <f t="shared" si="64"/>
        <v>0</v>
      </c>
      <c r="R375" s="170"/>
      <c r="S375" s="173"/>
      <c r="T375" s="173"/>
    </row>
    <row r="376" spans="1:20" ht="47.25" x14ac:dyDescent="0.25">
      <c r="A376" s="170"/>
      <c r="B376" s="44" t="s">
        <v>348</v>
      </c>
      <c r="C376" s="172"/>
      <c r="D376" s="40">
        <f>E376+F376+G376+H376+I376+J376+K376+L376+M376</f>
        <v>0</v>
      </c>
      <c r="E376" s="39">
        <f t="shared" ref="E376" si="65">SUM(F376:R376)</f>
        <v>0</v>
      </c>
      <c r="F376" s="39">
        <f t="shared" ref="F376" si="66">SUM(G376:S376)</f>
        <v>0</v>
      </c>
      <c r="G376" s="39">
        <v>0</v>
      </c>
      <c r="H376" s="39">
        <v>0</v>
      </c>
      <c r="I376" s="39">
        <f t="shared" ref="I376:N376" si="67">SUM(J376:V376)</f>
        <v>0</v>
      </c>
      <c r="J376" s="39">
        <f t="shared" si="67"/>
        <v>0</v>
      </c>
      <c r="K376" s="39">
        <f t="shared" si="67"/>
        <v>0</v>
      </c>
      <c r="L376" s="39">
        <f t="shared" si="67"/>
        <v>0</v>
      </c>
      <c r="M376" s="39">
        <f t="shared" si="67"/>
        <v>0</v>
      </c>
      <c r="N376" s="39">
        <f t="shared" si="67"/>
        <v>0</v>
      </c>
      <c r="O376" s="39">
        <f>SUM(R376:AB376)</f>
        <v>0</v>
      </c>
      <c r="P376" s="39">
        <f>SUM(S376:AC376)</f>
        <v>0</v>
      </c>
      <c r="Q376" s="39">
        <f>SUM(T376:AD376)</f>
        <v>0</v>
      </c>
      <c r="R376" s="170"/>
      <c r="S376" s="173"/>
      <c r="T376" s="173"/>
    </row>
    <row r="377" spans="1:20" ht="31.5" x14ac:dyDescent="0.25">
      <c r="A377" s="170"/>
      <c r="B377" s="44" t="s">
        <v>352</v>
      </c>
      <c r="C377" s="172"/>
      <c r="D377" s="40">
        <f>E377+F377+G377+H377+I377+J377+K377+L377+M377</f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18">
        <v>0</v>
      </c>
      <c r="M377" s="38">
        <v>0</v>
      </c>
      <c r="N377" s="38">
        <v>0</v>
      </c>
      <c r="O377" s="38">
        <v>0</v>
      </c>
      <c r="P377" s="38">
        <v>0</v>
      </c>
      <c r="Q377" s="38">
        <v>0</v>
      </c>
      <c r="R377" s="170"/>
      <c r="S377" s="173"/>
      <c r="T377" s="173"/>
    </row>
  </sheetData>
  <mergeCells count="473">
    <mergeCell ref="R1:T1"/>
    <mergeCell ref="P2:T2"/>
    <mergeCell ref="A135:A137"/>
    <mergeCell ref="B217:B222"/>
    <mergeCell ref="B211:B216"/>
    <mergeCell ref="P267:P268"/>
    <mergeCell ref="B206:B208"/>
    <mergeCell ref="A165:A173"/>
    <mergeCell ref="P18:P19"/>
    <mergeCell ref="P25:P27"/>
    <mergeCell ref="P34:P35"/>
    <mergeCell ref="A203:A208"/>
    <mergeCell ref="A194:A196"/>
    <mergeCell ref="A162:A164"/>
    <mergeCell ref="A104:T104"/>
    <mergeCell ref="A211:A222"/>
    <mergeCell ref="C211:C222"/>
    <mergeCell ref="S217:S222"/>
    <mergeCell ref="R217:R222"/>
    <mergeCell ref="N34:N35"/>
    <mergeCell ref="O34:O35"/>
    <mergeCell ref="R34:R35"/>
    <mergeCell ref="S34:S35"/>
    <mergeCell ref="T185:T186"/>
    <mergeCell ref="R188:R190"/>
    <mergeCell ref="S188:S190"/>
    <mergeCell ref="T206:T208"/>
    <mergeCell ref="R203:R205"/>
    <mergeCell ref="T203:T205"/>
    <mergeCell ref="B194:B196"/>
    <mergeCell ref="S194:S196"/>
    <mergeCell ref="T194:T196"/>
    <mergeCell ref="R194:R196"/>
    <mergeCell ref="R206:R208"/>
    <mergeCell ref="S206:S208"/>
    <mergeCell ref="B203:B205"/>
    <mergeCell ref="S203:S205"/>
    <mergeCell ref="B197:B199"/>
    <mergeCell ref="T200:T202"/>
    <mergeCell ref="A78:A80"/>
    <mergeCell ref="B78:B80"/>
    <mergeCell ref="C78:C80"/>
    <mergeCell ref="A124:A126"/>
    <mergeCell ref="A130:A131"/>
    <mergeCell ref="A116:A119"/>
    <mergeCell ref="R116:R119"/>
    <mergeCell ref="B124:B126"/>
    <mergeCell ref="R124:R126"/>
    <mergeCell ref="B120:B122"/>
    <mergeCell ref="R120:R122"/>
    <mergeCell ref="B84:B86"/>
    <mergeCell ref="A127:A128"/>
    <mergeCell ref="C127:C128"/>
    <mergeCell ref="R92:R95"/>
    <mergeCell ref="A89:A95"/>
    <mergeCell ref="A96:A97"/>
    <mergeCell ref="A105:A108"/>
    <mergeCell ref="A120:A122"/>
    <mergeCell ref="A82:A86"/>
    <mergeCell ref="C82:C86"/>
    <mergeCell ref="R82:R86"/>
    <mergeCell ref="A112:A115"/>
    <mergeCell ref="B82:B83"/>
    <mergeCell ref="C133:C134"/>
    <mergeCell ref="S150:S152"/>
    <mergeCell ref="A188:A193"/>
    <mergeCell ref="A159:A161"/>
    <mergeCell ref="B159:B161"/>
    <mergeCell ref="R159:R161"/>
    <mergeCell ref="S159:S161"/>
    <mergeCell ref="S138:S140"/>
    <mergeCell ref="B162:B164"/>
    <mergeCell ref="R170:R173"/>
    <mergeCell ref="R165:R169"/>
    <mergeCell ref="B153:B155"/>
    <mergeCell ref="R153:R155"/>
    <mergeCell ref="A133:A134"/>
    <mergeCell ref="B135:B137"/>
    <mergeCell ref="R135:R137"/>
    <mergeCell ref="A156:A158"/>
    <mergeCell ref="S165:S169"/>
    <mergeCell ref="B165:B173"/>
    <mergeCell ref="B156:B158"/>
    <mergeCell ref="B188:B193"/>
    <mergeCell ref="R191:R193"/>
    <mergeCell ref="R162:R164"/>
    <mergeCell ref="C185:C187"/>
    <mergeCell ref="A336:A337"/>
    <mergeCell ref="B336:B337"/>
    <mergeCell ref="C336:C337"/>
    <mergeCell ref="A335:T335"/>
    <mergeCell ref="T338:T339"/>
    <mergeCell ref="D338:D339"/>
    <mergeCell ref="E338:E339"/>
    <mergeCell ref="F338:F339"/>
    <mergeCell ref="G338:G339"/>
    <mergeCell ref="H338:H339"/>
    <mergeCell ref="I338:I339"/>
    <mergeCell ref="J338:J339"/>
    <mergeCell ref="K338:K339"/>
    <mergeCell ref="S338:S339"/>
    <mergeCell ref="R338:R339"/>
    <mergeCell ref="M338:M339"/>
    <mergeCell ref="L338:L339"/>
    <mergeCell ref="N338:N339"/>
    <mergeCell ref="O338:O339"/>
    <mergeCell ref="P338:P339"/>
    <mergeCell ref="B338:B339"/>
    <mergeCell ref="C338:C342"/>
    <mergeCell ref="A338:A342"/>
    <mergeCell ref="A302:A303"/>
    <mergeCell ref="C302:C303"/>
    <mergeCell ref="T302:T303"/>
    <mergeCell ref="R314:R316"/>
    <mergeCell ref="A311:A316"/>
    <mergeCell ref="B311:B316"/>
    <mergeCell ref="S314:S316"/>
    <mergeCell ref="T311:T316"/>
    <mergeCell ref="A305:A307"/>
    <mergeCell ref="B306:B307"/>
    <mergeCell ref="C305:C307"/>
    <mergeCell ref="B328:B330"/>
    <mergeCell ref="R328:R330"/>
    <mergeCell ref="S328:S330"/>
    <mergeCell ref="T328:T330"/>
    <mergeCell ref="A328:A330"/>
    <mergeCell ref="R311:R313"/>
    <mergeCell ref="S311:S313"/>
    <mergeCell ref="D305:D306"/>
    <mergeCell ref="S305:S306"/>
    <mergeCell ref="T305:T306"/>
    <mergeCell ref="A320:A321"/>
    <mergeCell ref="C320:C321"/>
    <mergeCell ref="A324:A325"/>
    <mergeCell ref="B324:B325"/>
    <mergeCell ref="C324:C325"/>
    <mergeCell ref="T324:T325"/>
    <mergeCell ref="S320:S321"/>
    <mergeCell ref="T320:T321"/>
    <mergeCell ref="A286:A287"/>
    <mergeCell ref="B286:B287"/>
    <mergeCell ref="C286:C287"/>
    <mergeCell ref="T286:T287"/>
    <mergeCell ref="A288:A289"/>
    <mergeCell ref="B288:B289"/>
    <mergeCell ref="C288:C289"/>
    <mergeCell ref="T288:T289"/>
    <mergeCell ref="A300:A301"/>
    <mergeCell ref="B300:B301"/>
    <mergeCell ref="C300:C301"/>
    <mergeCell ref="T300:T301"/>
    <mergeCell ref="A298:A299"/>
    <mergeCell ref="S298:S299"/>
    <mergeCell ref="T298:T299"/>
    <mergeCell ref="A293:A297"/>
    <mergeCell ref="B293:B297"/>
    <mergeCell ref="R293:R297"/>
    <mergeCell ref="S293:S297"/>
    <mergeCell ref="T293:T297"/>
    <mergeCell ref="A278:A279"/>
    <mergeCell ref="B278:B279"/>
    <mergeCell ref="C278:C279"/>
    <mergeCell ref="T278:T279"/>
    <mergeCell ref="A281:A282"/>
    <mergeCell ref="B281:B282"/>
    <mergeCell ref="C281:C282"/>
    <mergeCell ref="T281:T282"/>
    <mergeCell ref="A283:A284"/>
    <mergeCell ref="B283:B284"/>
    <mergeCell ref="C283:C284"/>
    <mergeCell ref="A275:A276"/>
    <mergeCell ref="B275:B276"/>
    <mergeCell ref="C275:C276"/>
    <mergeCell ref="T275:T276"/>
    <mergeCell ref="A267:A269"/>
    <mergeCell ref="B267:B269"/>
    <mergeCell ref="C267:C269"/>
    <mergeCell ref="T267:T269"/>
    <mergeCell ref="A271:A272"/>
    <mergeCell ref="B271:B272"/>
    <mergeCell ref="C271:C272"/>
    <mergeCell ref="T271:T272"/>
    <mergeCell ref="M267:M268"/>
    <mergeCell ref="E267:E268"/>
    <mergeCell ref="F267:F268"/>
    <mergeCell ref="G267:G268"/>
    <mergeCell ref="H267:H268"/>
    <mergeCell ref="I267:I268"/>
    <mergeCell ref="A273:A274"/>
    <mergeCell ref="B273:B274"/>
    <mergeCell ref="C273:C274"/>
    <mergeCell ref="T273:T274"/>
    <mergeCell ref="S147:S149"/>
    <mergeCell ref="T147:T149"/>
    <mergeCell ref="S153:S155"/>
    <mergeCell ref="S162:S164"/>
    <mergeCell ref="T162:T164"/>
    <mergeCell ref="B141:B143"/>
    <mergeCell ref="A65:A67"/>
    <mergeCell ref="B65:B67"/>
    <mergeCell ref="C65:C67"/>
    <mergeCell ref="A141:A143"/>
    <mergeCell ref="A138:A140"/>
    <mergeCell ref="B138:B140"/>
    <mergeCell ref="R138:R140"/>
    <mergeCell ref="S120:S122"/>
    <mergeCell ref="T120:T122"/>
    <mergeCell ref="S89:S91"/>
    <mergeCell ref="B112:B115"/>
    <mergeCell ref="R112:R115"/>
    <mergeCell ref="S112:S115"/>
    <mergeCell ref="T112:T115"/>
    <mergeCell ref="B109:B110"/>
    <mergeCell ref="R109:R110"/>
    <mergeCell ref="S109:S110"/>
    <mergeCell ref="S92:S95"/>
    <mergeCell ref="D34:D35"/>
    <mergeCell ref="C59:C61"/>
    <mergeCell ref="A62:A64"/>
    <mergeCell ref="B62:B64"/>
    <mergeCell ref="C62:C64"/>
    <mergeCell ref="F34:F35"/>
    <mergeCell ref="A34:A35"/>
    <mergeCell ref="B34:B35"/>
    <mergeCell ref="C34:C35"/>
    <mergeCell ref="C53:C55"/>
    <mergeCell ref="A56:A58"/>
    <mergeCell ref="B56:B58"/>
    <mergeCell ref="C56:C58"/>
    <mergeCell ref="E34:E35"/>
    <mergeCell ref="M18:M19"/>
    <mergeCell ref="A59:A61"/>
    <mergeCell ref="A53:A55"/>
    <mergeCell ref="A25:A27"/>
    <mergeCell ref="B25:B27"/>
    <mergeCell ref="C25:C27"/>
    <mergeCell ref="A18:A19"/>
    <mergeCell ref="B18:B19"/>
    <mergeCell ref="C18:C19"/>
    <mergeCell ref="D18:D19"/>
    <mergeCell ref="D25:D27"/>
    <mergeCell ref="E25:E27"/>
    <mergeCell ref="F25:F27"/>
    <mergeCell ref="G25:G27"/>
    <mergeCell ref="B59:B61"/>
    <mergeCell ref="A29:A31"/>
    <mergeCell ref="B29:B31"/>
    <mergeCell ref="G34:G35"/>
    <mergeCell ref="H25:H27"/>
    <mergeCell ref="I25:I27"/>
    <mergeCell ref="H34:H35"/>
    <mergeCell ref="I34:I35"/>
    <mergeCell ref="J34:J35"/>
    <mergeCell ref="K34:K35"/>
    <mergeCell ref="S25:S27"/>
    <mergeCell ref="T25:T27"/>
    <mergeCell ref="N18:N19"/>
    <mergeCell ref="O18:O19"/>
    <mergeCell ref="N25:N27"/>
    <mergeCell ref="O25:O27"/>
    <mergeCell ref="R5:R6"/>
    <mergeCell ref="S5:S6"/>
    <mergeCell ref="T5:T6"/>
    <mergeCell ref="R18:R19"/>
    <mergeCell ref="S18:S19"/>
    <mergeCell ref="T18:T19"/>
    <mergeCell ref="A8:T8"/>
    <mergeCell ref="A9:T9"/>
    <mergeCell ref="A10:T10"/>
    <mergeCell ref="A11:T11"/>
    <mergeCell ref="E18:E19"/>
    <mergeCell ref="F18:F19"/>
    <mergeCell ref="G18:G19"/>
    <mergeCell ref="H18:H19"/>
    <mergeCell ref="I18:I19"/>
    <mergeCell ref="J18:J19"/>
    <mergeCell ref="K18:K19"/>
    <mergeCell ref="L18:L19"/>
    <mergeCell ref="L34:L35"/>
    <mergeCell ref="M34:M35"/>
    <mergeCell ref="R89:R91"/>
    <mergeCell ref="R29:R31"/>
    <mergeCell ref="J25:J27"/>
    <mergeCell ref="K25:K27"/>
    <mergeCell ref="L25:L27"/>
    <mergeCell ref="M25:M27"/>
    <mergeCell ref="R25:R27"/>
    <mergeCell ref="R56:R58"/>
    <mergeCell ref="R59:R61"/>
    <mergeCell ref="R65:R67"/>
    <mergeCell ref="A241:A243"/>
    <mergeCell ref="B241:B243"/>
    <mergeCell ref="R241:R243"/>
    <mergeCell ref="T265:T266"/>
    <mergeCell ref="R252:R254"/>
    <mergeCell ref="S252:S254"/>
    <mergeCell ref="T252:T254"/>
    <mergeCell ref="T223:T225"/>
    <mergeCell ref="L226:L232"/>
    <mergeCell ref="M226:M232"/>
    <mergeCell ref="S226:S232"/>
    <mergeCell ref="T241:T243"/>
    <mergeCell ref="R244:R246"/>
    <mergeCell ref="S238:S240"/>
    <mergeCell ref="N226:N228"/>
    <mergeCell ref="O226:O228"/>
    <mergeCell ref="R223:R225"/>
    <mergeCell ref="P226:P228"/>
    <mergeCell ref="T244:T246"/>
    <mergeCell ref="R238:R240"/>
    <mergeCell ref="R226:R232"/>
    <mergeCell ref="T238:T240"/>
    <mergeCell ref="T226:T228"/>
    <mergeCell ref="T260:T262"/>
    <mergeCell ref="A265:A266"/>
    <mergeCell ref="B265:B266"/>
    <mergeCell ref="C265:C266"/>
    <mergeCell ref="A252:A254"/>
    <mergeCell ref="B252:B254"/>
    <mergeCell ref="B244:B246"/>
    <mergeCell ref="N267:N268"/>
    <mergeCell ref="O267:O268"/>
    <mergeCell ref="D267:D268"/>
    <mergeCell ref="A244:A246"/>
    <mergeCell ref="A260:A262"/>
    <mergeCell ref="R211:R216"/>
    <mergeCell ref="S211:S216"/>
    <mergeCell ref="S200:S202"/>
    <mergeCell ref="J267:J268"/>
    <mergeCell ref="K267:K268"/>
    <mergeCell ref="L267:L268"/>
    <mergeCell ref="S244:S246"/>
    <mergeCell ref="S241:S243"/>
    <mergeCell ref="B260:B261"/>
    <mergeCell ref="C260:C261"/>
    <mergeCell ref="B226:B233"/>
    <mergeCell ref="E211:E216"/>
    <mergeCell ref="F211:F216"/>
    <mergeCell ref="P211:P216"/>
    <mergeCell ref="O211:O216"/>
    <mergeCell ref="K226:K232"/>
    <mergeCell ref="N211:N216"/>
    <mergeCell ref="R200:R202"/>
    <mergeCell ref="J211:J216"/>
    <mergeCell ref="K211:K216"/>
    <mergeCell ref="L211:L216"/>
    <mergeCell ref="M211:M216"/>
    <mergeCell ref="Q267:Q268"/>
    <mergeCell ref="T78:T80"/>
    <mergeCell ref="T100:T101"/>
    <mergeCell ref="R105:R108"/>
    <mergeCell ref="T138:T140"/>
    <mergeCell ref="S116:S119"/>
    <mergeCell ref="T116:T119"/>
    <mergeCell ref="S124:S126"/>
    <mergeCell ref="T124:T126"/>
    <mergeCell ref="T109:T110"/>
    <mergeCell ref="T82:T86"/>
    <mergeCell ref="S84:S86"/>
    <mergeCell ref="T135:T137"/>
    <mergeCell ref="T89:T95"/>
    <mergeCell ref="S135:S137"/>
    <mergeCell ref="T133:T134"/>
    <mergeCell ref="A236:A237"/>
    <mergeCell ref="C236:C237"/>
    <mergeCell ref="G211:G216"/>
    <mergeCell ref="D211:D216"/>
    <mergeCell ref="F226:F232"/>
    <mergeCell ref="G226:G232"/>
    <mergeCell ref="H226:H232"/>
    <mergeCell ref="T68:T69"/>
    <mergeCell ref="T70:T72"/>
    <mergeCell ref="T73:T74"/>
    <mergeCell ref="I226:I232"/>
    <mergeCell ref="J226:J232"/>
    <mergeCell ref="I211:I216"/>
    <mergeCell ref="D226:D232"/>
    <mergeCell ref="C226:C234"/>
    <mergeCell ref="A226:A234"/>
    <mergeCell ref="A200:A202"/>
    <mergeCell ref="B223:B225"/>
    <mergeCell ref="B200:B202"/>
    <mergeCell ref="E226:E232"/>
    <mergeCell ref="B68:B69"/>
    <mergeCell ref="C68:C69"/>
    <mergeCell ref="A70:A72"/>
    <mergeCell ref="B70:B72"/>
    <mergeCell ref="A4:T4"/>
    <mergeCell ref="A5:A6"/>
    <mergeCell ref="B5:B6"/>
    <mergeCell ref="C5:C6"/>
    <mergeCell ref="D5:D6"/>
    <mergeCell ref="T62:T63"/>
    <mergeCell ref="T65:T66"/>
    <mergeCell ref="R197:R199"/>
    <mergeCell ref="S197:S199"/>
    <mergeCell ref="T197:T199"/>
    <mergeCell ref="S170:S173"/>
    <mergeCell ref="S29:S31"/>
    <mergeCell ref="T53:T54"/>
    <mergeCell ref="T34:T35"/>
    <mergeCell ref="T29:T31"/>
    <mergeCell ref="A37:T37"/>
    <mergeCell ref="A52:T52"/>
    <mergeCell ref="T56:T57"/>
    <mergeCell ref="C70:C72"/>
    <mergeCell ref="A68:A69"/>
    <mergeCell ref="B53:B55"/>
    <mergeCell ref="T165:T173"/>
    <mergeCell ref="T150:T152"/>
    <mergeCell ref="T159:T161"/>
    <mergeCell ref="T59:T60"/>
    <mergeCell ref="R68:R69"/>
    <mergeCell ref="S223:S225"/>
    <mergeCell ref="T96:T97"/>
    <mergeCell ref="S105:S108"/>
    <mergeCell ref="T105:T108"/>
    <mergeCell ref="S175:S177"/>
    <mergeCell ref="T175:T177"/>
    <mergeCell ref="R175:R177"/>
    <mergeCell ref="R144:R146"/>
    <mergeCell ref="S144:S146"/>
    <mergeCell ref="T144:T146"/>
    <mergeCell ref="R150:R152"/>
    <mergeCell ref="R147:R149"/>
    <mergeCell ref="T75:T77"/>
    <mergeCell ref="R141:R143"/>
    <mergeCell ref="S141:S143"/>
    <mergeCell ref="T141:T143"/>
    <mergeCell ref="R156:R158"/>
    <mergeCell ref="S156:S158"/>
    <mergeCell ref="T156:T158"/>
    <mergeCell ref="T153:T155"/>
    <mergeCell ref="S191:S193"/>
    <mergeCell ref="T188:T193"/>
    <mergeCell ref="B150:B152"/>
    <mergeCell ref="B147:B149"/>
    <mergeCell ref="A223:A225"/>
    <mergeCell ref="B89:B95"/>
    <mergeCell ref="B105:B108"/>
    <mergeCell ref="A197:A199"/>
    <mergeCell ref="A109:A110"/>
    <mergeCell ref="B144:B146"/>
    <mergeCell ref="A147:A149"/>
    <mergeCell ref="A144:A146"/>
    <mergeCell ref="B185:B186"/>
    <mergeCell ref="B133:B134"/>
    <mergeCell ref="B116:B119"/>
    <mergeCell ref="A185:A187"/>
    <mergeCell ref="E5:Q5"/>
    <mergeCell ref="Q34:Q35"/>
    <mergeCell ref="Q18:Q19"/>
    <mergeCell ref="Q25:Q27"/>
    <mergeCell ref="Q211:Q216"/>
    <mergeCell ref="Q226:Q228"/>
    <mergeCell ref="Q338:Q339"/>
    <mergeCell ref="A238:A240"/>
    <mergeCell ref="B238:B240"/>
    <mergeCell ref="H211:H216"/>
    <mergeCell ref="A75:A77"/>
    <mergeCell ref="B75:B77"/>
    <mergeCell ref="C75:C77"/>
    <mergeCell ref="A73:A74"/>
    <mergeCell ref="B73:B74"/>
    <mergeCell ref="C73:C74"/>
    <mergeCell ref="B96:B97"/>
    <mergeCell ref="C96:C97"/>
    <mergeCell ref="A100:A101"/>
    <mergeCell ref="C100:C101"/>
    <mergeCell ref="A150:A152"/>
    <mergeCell ref="A153:A155"/>
    <mergeCell ref="A174:A177"/>
    <mergeCell ref="B174:B177"/>
  </mergeCells>
  <printOptions horizontalCentered="1"/>
  <pageMargins left="0.19685039370078741" right="0.19685039370078741" top="1.3779527559055118" bottom="0.59055118110236227" header="0.31496062992125984" footer="0.11811023622047245"/>
  <pageSetup paperSize="9" scale="45" fitToHeight="0" orientation="landscape" r:id="rId1"/>
  <headerFooter>
    <oddHeader>&amp;C&amp;P</oddHeader>
    <firstHeader>&amp;C1</firstHeader>
  </headerFooter>
  <rowBreaks count="2" manualBreakCount="2">
    <brk id="22" max="17" man="1"/>
    <brk id="3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</vt:lpstr>
      <vt:lpstr>прил.1!Заголовки_для_печати</vt:lpstr>
      <vt:lpstr>прил.1!Область_печати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Kursk Adm</cp:lastModifiedBy>
  <cp:lastPrinted>2026-01-28T13:13:14Z</cp:lastPrinted>
  <dcterms:created xsi:type="dcterms:W3CDTF">2021-10-26T11:03:52Z</dcterms:created>
  <dcterms:modified xsi:type="dcterms:W3CDTF">2026-02-10T09:35:29Z</dcterms:modified>
</cp:coreProperties>
</file>